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xr:revisionPtr revIDLastSave="0" documentId="8_{1CEEB873-6D53-403A-91C8-714AE11D0FD8}" xr6:coauthVersionLast="45" xr6:coauthVersionMax="45" xr10:uidLastSave="{00000000-0000-0000-0000-000000000000}"/>
  <bookViews>
    <workbookView xWindow="-120" yWindow="-120" windowWidth="29040" windowHeight="15840" xr2:uid="{E00913CA-21F1-42DD-85F1-D64979A7178F}"/>
  </bookViews>
  <sheets>
    <sheet name="Чехова,83(20)" sheetId="1" r:id="rId1"/>
  </sheets>
  <definedNames>
    <definedName name="_xlnm.Print_Area" localSheetId="0">'Чехова,83(20)'!$A$1:$W$146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20" i="1" l="1"/>
  <c r="U113" i="1"/>
  <c r="U114" i="1" s="1"/>
  <c r="U121" i="1" s="1"/>
  <c r="T108" i="1"/>
  <c r="Q106" i="1"/>
  <c r="U106" i="1" s="1"/>
  <c r="W106" i="1" s="1"/>
  <c r="U102" i="1"/>
  <c r="W102" i="1" s="1"/>
  <c r="W97" i="1"/>
  <c r="U97" i="1"/>
  <c r="U95" i="1"/>
  <c r="W95" i="1" s="1"/>
  <c r="U92" i="1"/>
  <c r="Q92" i="1"/>
  <c r="U88" i="1"/>
  <c r="U86" i="1" s="1"/>
  <c r="W86" i="1" s="1"/>
  <c r="Q86" i="1"/>
  <c r="U84" i="1"/>
  <c r="W84" i="1" s="1"/>
  <c r="U82" i="1"/>
  <c r="U81" i="1" s="1"/>
  <c r="W81" i="1" s="1"/>
  <c r="W78" i="1"/>
  <c r="U78" i="1"/>
  <c r="Q61" i="1"/>
  <c r="U61" i="1" s="1"/>
  <c r="W61" i="1" s="1"/>
  <c r="U59" i="1"/>
  <c r="U56" i="1"/>
  <c r="U43" i="1"/>
  <c r="Q43" i="1"/>
  <c r="AX40" i="1"/>
  <c r="AY40" i="1" s="1"/>
  <c r="AW40" i="1"/>
  <c r="AU40" i="1"/>
  <c r="AR40" i="1"/>
  <c r="Q38" i="1"/>
  <c r="L37" i="1"/>
  <c r="L33" i="1" s="1"/>
  <c r="Q33" i="1" s="1"/>
  <c r="Q36" i="1"/>
  <c r="Q35" i="1"/>
  <c r="Q34" i="1"/>
  <c r="O33" i="1"/>
  <c r="J33" i="1"/>
  <c r="Q32" i="1"/>
  <c r="Q31" i="1"/>
  <c r="Q30" i="1"/>
  <c r="L29" i="1"/>
  <c r="Q29" i="1" s="1"/>
  <c r="Q28" i="1"/>
  <c r="Q27" i="1"/>
  <c r="Q26" i="1"/>
  <c r="L23" i="1"/>
  <c r="Q22" i="1"/>
  <c r="Q21" i="1" s="1"/>
  <c r="O21" i="1"/>
  <c r="O24" i="1" s="1"/>
  <c r="L21" i="1"/>
  <c r="J21" i="1"/>
  <c r="G9" i="1"/>
  <c r="W104" i="1" s="1"/>
  <c r="Q37" i="1" l="1"/>
  <c r="Q81" i="1"/>
  <c r="Q84" i="1"/>
  <c r="Q99" i="1"/>
  <c r="W43" i="1"/>
  <c r="W108" i="1" s="1"/>
  <c r="Q78" i="1"/>
  <c r="W92" i="1"/>
  <c r="Q97" i="1"/>
  <c r="W99" i="1"/>
  <c r="Q104" i="1"/>
  <c r="Q50" i="1"/>
  <c r="U50" i="1" s="1"/>
  <c r="W50" i="1" s="1"/>
  <c r="Q71" i="1"/>
  <c r="U71" i="1" s="1"/>
  <c r="W71" i="1" s="1"/>
  <c r="Q95" i="1"/>
  <c r="Q102" i="1"/>
  <c r="Q108" i="1" l="1"/>
  <c r="U108" i="1"/>
  <c r="U110" i="1" s="1"/>
</calcChain>
</file>

<file path=xl/sharedStrings.xml><?xml version="1.0" encoding="utf-8"?>
<sst xmlns="http://schemas.openxmlformats.org/spreadsheetml/2006/main" count="138" uniqueCount="130">
  <si>
    <t>МУЖРЭП №5</t>
  </si>
  <si>
    <t>Лицевой счет по начислению и расходованию денежных средств</t>
  </si>
  <si>
    <t>период</t>
  </si>
  <si>
    <t>по</t>
  </si>
  <si>
    <t>Чехова</t>
  </si>
  <si>
    <t>S общая кв.и нежилых (м2)</t>
  </si>
  <si>
    <t>этажность</t>
  </si>
  <si>
    <t>год постройки</t>
  </si>
  <si>
    <t>благоустройство:</t>
  </si>
  <si>
    <t>S общая квартир (м2)</t>
  </si>
  <si>
    <t>кол-во подъездов</t>
  </si>
  <si>
    <t>Кровля -</t>
  </si>
  <si>
    <t>унифлекс</t>
  </si>
  <si>
    <t>Газ, х/в, г/в, ц/отопл., водоотведение, электоснабжение,  лифт, мусоропровод</t>
  </si>
  <si>
    <t>S нежилых помещений (м2)</t>
  </si>
  <si>
    <t>кол-во лифтов</t>
  </si>
  <si>
    <t>S кровли</t>
  </si>
  <si>
    <t>S прилег.убор.террит (м2)</t>
  </si>
  <si>
    <t>кол-во квартир</t>
  </si>
  <si>
    <t>S мест общ. пользов. (для расчета одн)</t>
  </si>
  <si>
    <t>хвс-611,6, э.э-1375,1</t>
  </si>
  <si>
    <t>S подвала (м2)</t>
  </si>
  <si>
    <t>кол-во человек</t>
  </si>
  <si>
    <t>матер-л стен</t>
  </si>
  <si>
    <t>панели</t>
  </si>
  <si>
    <t>Тариф действующий</t>
  </si>
  <si>
    <t>Остаток на лицевом счете на начало периода ИЛИ</t>
  </si>
  <si>
    <t>Задолженность перед Управляющей компанией (руб.)</t>
  </si>
  <si>
    <t>Услуга</t>
  </si>
  <si>
    <t>Остаток на начало пер</t>
  </si>
  <si>
    <t>Начислено</t>
  </si>
  <si>
    <t>Оплачено</t>
  </si>
  <si>
    <t>Остаток на     конец пер</t>
  </si>
  <si>
    <t xml:space="preserve">  Содержание и техническое обслуживание</t>
  </si>
  <si>
    <t>в том числе СОИ</t>
  </si>
  <si>
    <r>
      <t xml:space="preserve">ИТОГО Доход:       </t>
    </r>
    <r>
      <rPr>
        <i/>
        <sz val="9"/>
        <rFont val="Times New Roman"/>
        <family val="1"/>
        <charset val="204"/>
      </rPr>
      <t xml:space="preserve"> (оплачено + ост.на лиц.сч. )</t>
    </r>
  </si>
  <si>
    <t>информационно:</t>
  </si>
  <si>
    <t>Уборка прилегающей территории</t>
  </si>
  <si>
    <t>Уборка подъезда</t>
  </si>
  <si>
    <t xml:space="preserve">  вознаграждение уполномоченному по дому</t>
  </si>
  <si>
    <t xml:space="preserve">  текущий ремонт</t>
  </si>
  <si>
    <t>капитальный ремонт</t>
  </si>
  <si>
    <t>пеня (на содержаниеи техническое обслуживание)</t>
  </si>
  <si>
    <t>пеня (на электроэнергию)</t>
  </si>
  <si>
    <t>Коммунальные услуги:  Всего:</t>
  </si>
  <si>
    <t>электроэнергия</t>
  </si>
  <si>
    <t>ХВС</t>
  </si>
  <si>
    <t>Тепловая энергия на отопление и гвс</t>
  </si>
  <si>
    <t>Обращение ТКО</t>
  </si>
  <si>
    <t>план (калькуляция)</t>
  </si>
  <si>
    <t>ФАКТ</t>
  </si>
  <si>
    <t>разница</t>
  </si>
  <si>
    <t>Расходы по содержанию общего имущества МКД (ХВС)</t>
  </si>
  <si>
    <t>Сумма за период</t>
  </si>
  <si>
    <t>на 1м2</t>
  </si>
  <si>
    <t>Расходы по содержанию общего имущества МКД (электроэнергия)</t>
  </si>
  <si>
    <t>Расшифровка по статье: "Содержание и техническое обслуживание"</t>
  </si>
  <si>
    <t>Калькуляция</t>
  </si>
  <si>
    <t>фактически</t>
  </si>
  <si>
    <t>Статья затрат</t>
  </si>
  <si>
    <t>на 1 м2</t>
  </si>
  <si>
    <t>Услуги</t>
  </si>
  <si>
    <r>
      <t>Содержание и тех.обслуживание конструктивных элементов здания. Содержание и тех.обслуживание инженерного оборудования(</t>
    </r>
    <r>
      <rPr>
        <i/>
        <sz val="10"/>
        <rFont val="Times New Roman"/>
        <family val="1"/>
        <charset val="204"/>
      </rPr>
      <t>ФЗП,ЕСН, материалы и оборудование, общеэксплуатацинные)</t>
    </r>
  </si>
  <si>
    <t xml:space="preserve">в т.ч. мелкий ремонт по выявленным нарушениям </t>
  </si>
  <si>
    <t>Выписка Росреестра акт 127 от 01.06.2020</t>
  </si>
  <si>
    <t>выписка ЕРГН ИП Зайцев акт 2916 от 31.07.2020</t>
  </si>
  <si>
    <t>метрологическая поверка приборов т/э акт 110 от 01.06.20</t>
  </si>
  <si>
    <t>Возмещение ущерба залития жилого помещения кв.59</t>
  </si>
  <si>
    <r>
      <t>Аварийное обслуживание  систем отопления,ГВС,ХВС,В/О,электроснабжения МКД</t>
    </r>
    <r>
      <rPr>
        <i/>
        <sz val="10"/>
        <rFont val="Times New Roman"/>
        <family val="1"/>
        <charset val="204"/>
      </rPr>
      <t>(ФЗП,ЕСН, материалы и оборудование, общеэксплуатацинные)</t>
    </r>
  </si>
  <si>
    <t>Аварийное обслуживание  систем теплоснабжения, сан.-технических систем, электрических систем (ФЗП,ЕСН, материалы и оборудование, общеэксплуатацинные)</t>
  </si>
  <si>
    <t xml:space="preserve">Выезд на обследование гвс </t>
  </si>
  <si>
    <t xml:space="preserve">Выезд на обследование канализации  </t>
  </si>
  <si>
    <t>Обследование инжинерных сетей хвс,гвс,отопления,водоотведенияя</t>
  </si>
  <si>
    <t>Аварийное обслуживание МУП ЖЭУ №7:</t>
  </si>
  <si>
    <t>акт №226 от 30.06.2020 кв.2</t>
  </si>
  <si>
    <t>акт №226 от 30.06.2020 кв.59</t>
  </si>
  <si>
    <t>акт410 от 30.10.2020 кв.45,20</t>
  </si>
  <si>
    <t>3</t>
  </si>
  <si>
    <t>Техническое обслуживание инженерных сетей электроснабжения МКД                                                                                                     Контроль и поверка работы общ. приборов учета</t>
  </si>
  <si>
    <t>Замена счетчика,трансформатора и прокладка провода</t>
  </si>
  <si>
    <t xml:space="preserve">Ремонт освещения подъезда </t>
  </si>
  <si>
    <t xml:space="preserve">Замена светильника </t>
  </si>
  <si>
    <t>Замена выключателя</t>
  </si>
  <si>
    <t xml:space="preserve">Замена светильника и т/о системы электроснабжения </t>
  </si>
  <si>
    <t>Ремонт и замена ламп накаливания,ремонт изамена патронов, кабеля проводки</t>
  </si>
  <si>
    <t>Осмотр и тех. обслуживание электроустановок</t>
  </si>
  <si>
    <t>4</t>
  </si>
  <si>
    <t>Техническое обслуживание и содержание сетей теплоснабжения МКД</t>
  </si>
  <si>
    <t>Проверка на прогрев отопительных приборов с регулировкой, ревизия задвижек, слив и наполнение водой</t>
  </si>
  <si>
    <t>Ревизия Т/У системы отопления</t>
  </si>
  <si>
    <t>Промывка системы отопления</t>
  </si>
  <si>
    <t>Гидравлические испытания систем отопления и ТУ с помощью комрессора</t>
  </si>
  <si>
    <t xml:space="preserve">Метрологическая поверка приборов т/э </t>
  </si>
  <si>
    <t>5</t>
  </si>
  <si>
    <t>Поверка дымоходов и вентканалов ИП Моисеенко</t>
  </si>
  <si>
    <t>акт №27 от 27.07.20</t>
  </si>
  <si>
    <t>6</t>
  </si>
  <si>
    <t>ТО узла учета расхода тепловой энергии  АО"Теплосеть"</t>
  </si>
  <si>
    <t>акты:У-408 от 24.01.20,У-1177 от 24.02.20,У-1874 от 24.03.20,У-2523 от 24.04.2020,У-3224 от 25.05.2020,У-3722 от 25.06.20,У-4012 от 27.07.20,У4795 от25.08.20,У-5370 от 24.09.20,У-6052 от 26.10.20,У-6747 от 25.11.20,У-7999 от 28.12.2020</t>
  </si>
  <si>
    <t>7</t>
  </si>
  <si>
    <t>ТО внутридомовых и наружних газопроводов  по договору "Ставропольгоргаз"</t>
  </si>
  <si>
    <t>8</t>
  </si>
  <si>
    <t>Техническое обслуживание лифтов</t>
  </si>
  <si>
    <t>Техническое обслуживание лифтов:в том числе:</t>
  </si>
  <si>
    <t>акты:1,2,3,4,5,6,7,8,9,10,11,12</t>
  </si>
  <si>
    <t>Страхование лифтов/освидетельствование (стр.полис от 02.09.20 )</t>
  </si>
  <si>
    <t>Работы и услуги по санитарному содержанию общего имущества</t>
  </si>
  <si>
    <t>Санитарное содержание придомовой территории</t>
  </si>
  <si>
    <t>Покос травы торец дома,детская площ.: акт от 14.05.2020</t>
  </si>
  <si>
    <t>Содержание мусоропроводов</t>
  </si>
  <si>
    <t>Уборка лестничных клеток</t>
  </si>
  <si>
    <t>Дератизация,дезинсекция</t>
  </si>
  <si>
    <t>Услуга по управлению многоквартирным домом</t>
  </si>
  <si>
    <t>Содержание и тех обслуживание жилья</t>
  </si>
  <si>
    <t>Услуги СГРЦ(ГИС ЖКХ)</t>
  </si>
  <si>
    <t>Рентабельность предприятия</t>
  </si>
  <si>
    <t>ИТОГО РАСХОД:</t>
  </si>
  <si>
    <r>
      <t xml:space="preserve">Остаток на лицевом счете на конец отчетного периода: </t>
    </r>
    <r>
      <rPr>
        <i/>
        <sz val="10"/>
        <rFont val="Arial"/>
        <family val="2"/>
        <charset val="204"/>
      </rPr>
      <t xml:space="preserve"> "Содержание и техническое обслуживание"                     ( доход - расход)минус одн хвс, одн э.э)</t>
    </r>
  </si>
  <si>
    <t xml:space="preserve">Т Е К У Щ И Й  Р Е М О Н Т </t>
  </si>
  <si>
    <t xml:space="preserve">    Остаток по текущему ремонту (резервному фонду)  на 01.01.2020 г. </t>
  </si>
  <si>
    <r>
      <t xml:space="preserve">    Доход:    </t>
    </r>
    <r>
      <rPr>
        <b/>
        <sz val="10"/>
        <rFont val="Times New Roman"/>
        <family val="1"/>
        <charset val="204"/>
      </rPr>
      <t>Текущий ремонт 2020 г.</t>
    </r>
  </si>
  <si>
    <t xml:space="preserve">    Итого Доход:</t>
  </si>
  <si>
    <t>Ремонт кровли над кв.№58,59 акт от 27.05.2020 (смета)</t>
  </si>
  <si>
    <t>Оценка освидетельствование и обследование лифтов"Инженерный центр" акт 583 от 09.07.2020</t>
  </si>
  <si>
    <t>Замена участка ГВС на тех.этаже(смета,акт от 16.07.2020)</t>
  </si>
  <si>
    <t>Итого Расход:</t>
  </si>
  <si>
    <r>
      <t xml:space="preserve">    Остаток:  </t>
    </r>
    <r>
      <rPr>
        <sz val="10"/>
        <rFont val="Times New Roman"/>
        <family val="1"/>
        <charset val="204"/>
      </rPr>
      <t xml:space="preserve"> Текущий ремонт  на 01.01.2021 г.</t>
    </r>
  </si>
  <si>
    <t>Экономист</t>
  </si>
  <si>
    <t>И.В.Семенихина</t>
  </si>
  <si>
    <t>Старший дома Чехова,83                                                                                           Н.С.Моисеев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</si>
</sst>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4"/>
      <name val="Times New Roman"/>
      <family val="2"/>
    </font>
    <font>
      <b/>
      <i/>
      <sz val="11"/>
      <name val="Times New Roman"/>
      <family val="2"/>
    </font>
    <font>
      <sz val="9"/>
      <name val="Times New Roman"/>
      <family val="1"/>
    </font>
    <font>
      <b/>
      <sz val="10"/>
      <name val="Arial"/>
      <family val="2"/>
      <charset val="204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i/>
      <sz val="9"/>
      <name val="Calibri"/>
      <family val="2"/>
      <charset val="204"/>
    </font>
    <font>
      <i/>
      <sz val="10"/>
      <name val="Calibri"/>
      <family val="2"/>
      <charset val="204"/>
    </font>
    <font>
      <sz val="9"/>
      <name val="Calibri"/>
      <family val="2"/>
    </font>
    <font>
      <b/>
      <i/>
      <sz val="9"/>
      <name val="Calibri"/>
      <family val="2"/>
    </font>
    <font>
      <b/>
      <i/>
      <sz val="9"/>
      <name val="Calibri"/>
      <family val="2"/>
      <charset val="204"/>
    </font>
    <font>
      <b/>
      <i/>
      <sz val="10"/>
      <name val="Arial"/>
      <family val="2"/>
    </font>
    <font>
      <sz val="11"/>
      <name val="Calibri"/>
      <family val="2"/>
      <charset val="204"/>
      <scheme val="minor"/>
    </font>
    <font>
      <b/>
      <i/>
      <sz val="9"/>
      <name val="Times New Roman"/>
      <family val="1"/>
    </font>
    <font>
      <i/>
      <sz val="9"/>
      <name val="Times New Roman"/>
      <family val="1"/>
      <charset val="204"/>
    </font>
    <font>
      <b/>
      <i/>
      <sz val="10"/>
      <name val="Times New Roman"/>
      <family val="1"/>
    </font>
    <font>
      <i/>
      <sz val="9"/>
      <name val="Calibri"/>
      <family val="2"/>
    </font>
    <font>
      <i/>
      <sz val="10"/>
      <name val="Arial"/>
      <family val="2"/>
    </font>
    <font>
      <b/>
      <i/>
      <sz val="10"/>
      <name val="Calibri"/>
      <family val="2"/>
    </font>
    <font>
      <i/>
      <sz val="10"/>
      <name val="Times New Roman"/>
      <family val="1"/>
    </font>
    <font>
      <sz val="9"/>
      <name val="Times New Roman"/>
      <family val="1"/>
      <charset val="204"/>
    </font>
    <font>
      <i/>
      <sz val="8"/>
      <name val="Times New Roman"/>
      <family val="1"/>
    </font>
    <font>
      <i/>
      <sz val="9"/>
      <name val="Times New Roman"/>
      <family val="1"/>
    </font>
    <font>
      <b/>
      <i/>
      <sz val="9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b/>
      <i/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9.5"/>
      <name val="Times New Roman"/>
      <family val="1"/>
      <charset val="204"/>
    </font>
    <font>
      <sz val="10"/>
      <name val="Times New Roman"/>
      <family val="2"/>
    </font>
    <font>
      <b/>
      <i/>
      <sz val="10"/>
      <name val="Arial"/>
      <family val="2"/>
      <charset val="204"/>
    </font>
    <font>
      <sz val="10.5"/>
      <name val="Arial"/>
      <family val="2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/>
      <top style="thin">
        <color rgb="FFB3AC86"/>
      </top>
      <bottom style="thin">
        <color rgb="FFA9A9A9"/>
      </bottom>
      <diagonal/>
    </border>
    <border>
      <left/>
      <right/>
      <top style="thin">
        <color rgb="FFB3AC86"/>
      </top>
      <bottom style="thin">
        <color rgb="FFA9A9A9"/>
      </bottom>
      <diagonal/>
    </border>
    <border>
      <left/>
      <right style="thin">
        <color rgb="FFB3AC86"/>
      </right>
      <top style="thin">
        <color rgb="FFB3AC86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theme="0" tint="-0.34998626667073579"/>
      </left>
      <right/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6" fillId="0" borderId="0"/>
  </cellStyleXfs>
  <cellXfs count="47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4" fillId="2" borderId="9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2" fontId="8" fillId="2" borderId="8" xfId="0" applyNumberFormat="1" applyFont="1" applyFill="1" applyBorder="1" applyAlignment="1">
      <alignment horizontal="center" wrapText="1"/>
    </xf>
    <xf numFmtId="2" fontId="8" fillId="2" borderId="10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 wrapText="1"/>
    </xf>
    <xf numFmtId="4" fontId="10" fillId="4" borderId="12" xfId="0" applyNumberFormat="1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4" fontId="10" fillId="4" borderId="13" xfId="0" applyNumberFormat="1" applyFont="1" applyFill="1" applyBorder="1" applyAlignment="1">
      <alignment horizontal="center" vertical="center"/>
    </xf>
    <xf numFmtId="4" fontId="10" fillId="5" borderId="0" xfId="0" applyNumberFormat="1" applyFont="1" applyFill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4" fontId="10" fillId="4" borderId="14" xfId="0" applyNumberFormat="1" applyFont="1" applyFill="1" applyBorder="1" applyAlignment="1">
      <alignment horizontal="center" vertical="center"/>
    </xf>
    <xf numFmtId="4" fontId="10" fillId="4" borderId="11" xfId="0" applyNumberFormat="1" applyFont="1" applyFill="1" applyBorder="1" applyAlignment="1">
      <alignment horizontal="center" vertical="center"/>
    </xf>
    <xf numFmtId="4" fontId="10" fillId="4" borderId="15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2" fillId="2" borderId="16" xfId="0" applyFont="1" applyFill="1" applyBorder="1" applyAlignment="1">
      <alignment horizontal="left"/>
    </xf>
    <xf numFmtId="2" fontId="12" fillId="2" borderId="8" xfId="0" applyNumberFormat="1" applyFont="1" applyFill="1" applyBorder="1" applyAlignment="1">
      <alignment horizontal="center" wrapText="1"/>
    </xf>
    <xf numFmtId="2" fontId="13" fillId="2" borderId="5" xfId="0" applyNumberFormat="1" applyFont="1" applyFill="1" applyBorder="1" applyAlignment="1">
      <alignment horizontal="center" wrapText="1"/>
    </xf>
    <xf numFmtId="2" fontId="13" fillId="2" borderId="5" xfId="0" applyNumberFormat="1" applyFont="1" applyFill="1" applyBorder="1" applyAlignment="1">
      <alignment horizontal="center"/>
    </xf>
    <xf numFmtId="2" fontId="13" fillId="2" borderId="8" xfId="0" applyNumberFormat="1" applyFont="1" applyFill="1" applyBorder="1" applyAlignment="1">
      <alignment horizontal="center"/>
    </xf>
    <xf numFmtId="2" fontId="13" fillId="2" borderId="22" xfId="0" applyNumberFormat="1" applyFont="1" applyFill="1" applyBorder="1" applyAlignment="1">
      <alignment horizontal="center"/>
    </xf>
    <xf numFmtId="2" fontId="13" fillId="2" borderId="10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9" fillId="3" borderId="16" xfId="0" applyFont="1" applyFill="1" applyBorder="1" applyAlignment="1">
      <alignment horizontal="left"/>
    </xf>
    <xf numFmtId="2" fontId="11" fillId="3" borderId="8" xfId="0" applyNumberFormat="1" applyFont="1" applyFill="1" applyBorder="1" applyAlignment="1">
      <alignment horizontal="center" wrapText="1"/>
    </xf>
    <xf numFmtId="2" fontId="9" fillId="3" borderId="5" xfId="0" applyNumberFormat="1" applyFont="1" applyFill="1" applyBorder="1" applyAlignment="1">
      <alignment horizontal="center" wrapText="1"/>
    </xf>
    <xf numFmtId="2" fontId="9" fillId="3" borderId="5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9" fillId="3" borderId="22" xfId="0" applyNumberFormat="1" applyFont="1" applyFill="1" applyBorder="1" applyAlignment="1">
      <alignment horizontal="center"/>
    </xf>
    <xf numFmtId="2" fontId="9" fillId="3" borderId="10" xfId="0" applyNumberFormat="1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2" fillId="3" borderId="16" xfId="0" applyFont="1" applyFill="1" applyBorder="1" applyAlignment="1">
      <alignment horizontal="left"/>
    </xf>
    <xf numFmtId="2" fontId="12" fillId="3" borderId="8" xfId="0" applyNumberFormat="1" applyFont="1" applyFill="1" applyBorder="1" applyAlignment="1">
      <alignment horizontal="center" wrapText="1"/>
    </xf>
    <xf numFmtId="2" fontId="13" fillId="3" borderId="5" xfId="0" applyNumberFormat="1" applyFont="1" applyFill="1" applyBorder="1" applyAlignment="1">
      <alignment horizontal="center" wrapText="1"/>
    </xf>
    <xf numFmtId="2" fontId="13" fillId="3" borderId="5" xfId="0" applyNumberFormat="1" applyFont="1" applyFill="1" applyBorder="1" applyAlignment="1">
      <alignment horizontal="center"/>
    </xf>
    <xf numFmtId="2" fontId="13" fillId="3" borderId="8" xfId="0" applyNumberFormat="1" applyFont="1" applyFill="1" applyBorder="1" applyAlignment="1">
      <alignment horizontal="center"/>
    </xf>
    <xf numFmtId="2" fontId="13" fillId="3" borderId="22" xfId="0" applyNumberFormat="1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3" fontId="13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0" borderId="0" xfId="0" applyFont="1"/>
    <xf numFmtId="0" fontId="16" fillId="6" borderId="16" xfId="0" applyFont="1" applyFill="1" applyBorder="1" applyAlignment="1">
      <alignment horizontal="center"/>
    </xf>
    <xf numFmtId="4" fontId="18" fillId="6" borderId="23" xfId="0" applyNumberFormat="1" applyFont="1" applyFill="1" applyBorder="1" applyAlignment="1">
      <alignment horizontal="center"/>
    </xf>
    <xf numFmtId="4" fontId="18" fillId="6" borderId="22" xfId="0" applyNumberFormat="1" applyFont="1" applyFill="1" applyBorder="1" applyAlignment="1">
      <alignment horizontal="center"/>
    </xf>
    <xf numFmtId="4" fontId="18" fillId="6" borderId="10" xfId="0" applyNumberFormat="1" applyFont="1" applyFill="1" applyBorder="1" applyAlignment="1">
      <alignment horizontal="center"/>
    </xf>
    <xf numFmtId="4" fontId="18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2" fontId="19" fillId="3" borderId="8" xfId="0" applyNumberFormat="1" applyFont="1" applyFill="1" applyBorder="1" applyAlignment="1">
      <alignment horizontal="center" wrapText="1"/>
    </xf>
    <xf numFmtId="2" fontId="19" fillId="3" borderId="5" xfId="0" applyNumberFormat="1" applyFont="1" applyFill="1" applyBorder="1" applyAlignment="1">
      <alignment horizontal="center" wrapText="1"/>
    </xf>
    <xf numFmtId="2" fontId="19" fillId="3" borderId="5" xfId="0" applyNumberFormat="1" applyFont="1" applyFill="1" applyBorder="1" applyAlignment="1">
      <alignment horizontal="center"/>
    </xf>
    <xf numFmtId="2" fontId="19" fillId="3" borderId="8" xfId="0" applyNumberFormat="1" applyFont="1" applyFill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19" fillId="3" borderId="10" xfId="0" applyNumberFormat="1" applyFont="1" applyFill="1" applyBorder="1" applyAlignment="1">
      <alignment horizontal="center"/>
    </xf>
    <xf numFmtId="2" fontId="19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2" fontId="9" fillId="3" borderId="8" xfId="0" applyNumberFormat="1" applyFont="1" applyFill="1" applyBorder="1" applyAlignment="1">
      <alignment horizontal="center" wrapText="1"/>
    </xf>
    <xf numFmtId="2" fontId="19" fillId="3" borderId="22" xfId="0" applyNumberFormat="1" applyFont="1" applyFill="1" applyBorder="1" applyAlignment="1">
      <alignment horizontal="center" wrapText="1"/>
    </xf>
    <xf numFmtId="2" fontId="19" fillId="3" borderId="10" xfId="0" applyNumberFormat="1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left"/>
    </xf>
    <xf numFmtId="0" fontId="21" fillId="3" borderId="22" xfId="0" applyFont="1" applyFill="1" applyBorder="1" applyAlignment="1">
      <alignment horizontal="left"/>
    </xf>
    <xf numFmtId="0" fontId="21" fillId="3" borderId="10" xfId="0" applyFont="1" applyFill="1" applyBorder="1" applyAlignment="1">
      <alignment horizontal="left"/>
    </xf>
    <xf numFmtId="2" fontId="21" fillId="3" borderId="8" xfId="0" applyNumberFormat="1" applyFont="1" applyFill="1" applyBorder="1" applyAlignment="1">
      <alignment horizontal="center"/>
    </xf>
    <xf numFmtId="2" fontId="21" fillId="3" borderId="5" xfId="0" applyNumberFormat="1" applyFont="1" applyFill="1" applyBorder="1" applyAlignment="1">
      <alignment horizontal="center"/>
    </xf>
    <xf numFmtId="2" fontId="12" fillId="3" borderId="8" xfId="0" applyNumberFormat="1" applyFont="1" applyFill="1" applyBorder="1" applyAlignment="1">
      <alignment horizontal="center"/>
    </xf>
    <xf numFmtId="2" fontId="12" fillId="3" borderId="22" xfId="0" applyNumberFormat="1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164" fontId="21" fillId="3" borderId="0" xfId="0" applyNumberFormat="1" applyFont="1" applyFill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1" fillId="3" borderId="22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2" fontId="11" fillId="3" borderId="5" xfId="0" applyNumberFormat="1" applyFont="1" applyFill="1" applyBorder="1" applyAlignment="1">
      <alignment horizontal="center" wrapText="1"/>
    </xf>
    <xf numFmtId="2" fontId="11" fillId="3" borderId="5" xfId="0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  <xf numFmtId="4" fontId="11" fillId="3" borderId="0" xfId="0" applyNumberFormat="1" applyFont="1" applyFill="1" applyAlignment="1">
      <alignment horizontal="center"/>
    </xf>
    <xf numFmtId="0" fontId="11" fillId="3" borderId="12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11" fillId="3" borderId="13" xfId="0" applyFont="1" applyFill="1" applyBorder="1" applyAlignment="1">
      <alignment horizontal="left"/>
    </xf>
    <xf numFmtId="2" fontId="11" fillId="3" borderId="12" xfId="0" applyNumberFormat="1" applyFont="1" applyFill="1" applyBorder="1" applyAlignment="1">
      <alignment horizontal="center" wrapText="1"/>
    </xf>
    <xf numFmtId="2" fontId="11" fillId="3" borderId="6" xfId="0" applyNumberFormat="1" applyFont="1" applyFill="1" applyBorder="1" applyAlignment="1">
      <alignment horizontal="center" wrapText="1"/>
    </xf>
    <xf numFmtId="2" fontId="11" fillId="3" borderId="6" xfId="0" applyNumberFormat="1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2" fontId="12" fillId="3" borderId="9" xfId="0" applyNumberFormat="1" applyFont="1" applyFill="1" applyBorder="1" applyAlignment="1">
      <alignment horizontal="center"/>
    </xf>
    <xf numFmtId="2" fontId="12" fillId="3" borderId="13" xfId="0" applyNumberFormat="1" applyFont="1" applyFill="1" applyBorder="1" applyAlignment="1">
      <alignment horizontal="center"/>
    </xf>
    <xf numFmtId="0" fontId="22" fillId="7" borderId="24" xfId="1" applyFont="1" applyFill="1" applyBorder="1" applyAlignment="1">
      <alignment horizontal="center" vertical="center"/>
    </xf>
    <xf numFmtId="0" fontId="22" fillId="7" borderId="25" xfId="1" applyFont="1" applyFill="1" applyBorder="1" applyAlignment="1">
      <alignment horizontal="center" wrapText="1"/>
    </xf>
    <xf numFmtId="0" fontId="22" fillId="7" borderId="26" xfId="1" applyFont="1" applyFill="1" applyBorder="1" applyAlignment="1">
      <alignment horizontal="center" wrapText="1"/>
    </xf>
    <xf numFmtId="0" fontId="22" fillId="7" borderId="24" xfId="1" applyFont="1" applyFill="1" applyBorder="1" applyAlignment="1">
      <alignment horizontal="center" textRotation="90" wrapText="1"/>
    </xf>
    <xf numFmtId="0" fontId="23" fillId="3" borderId="2" xfId="0" applyFont="1" applyFill="1" applyBorder="1"/>
    <xf numFmtId="0" fontId="23" fillId="3" borderId="3" xfId="0" applyFont="1" applyFill="1" applyBorder="1"/>
    <xf numFmtId="0" fontId="23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2" fillId="7" borderId="24" xfId="1" applyFont="1" applyFill="1" applyBorder="1" applyAlignment="1">
      <alignment horizontal="center" wrapText="1"/>
    </xf>
    <xf numFmtId="0" fontId="22" fillId="7" borderId="24" xfId="1" applyFont="1" applyFill="1" applyBorder="1" applyAlignment="1">
      <alignment horizontal="center" wrapText="1"/>
    </xf>
    <xf numFmtId="0" fontId="23" fillId="3" borderId="2" xfId="0" applyFont="1" applyFill="1" applyBorder="1" applyAlignment="1">
      <alignment horizontal="left"/>
    </xf>
    <xf numFmtId="0" fontId="23" fillId="3" borderId="3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left"/>
    </xf>
    <xf numFmtId="0" fontId="22" fillId="7" borderId="24" xfId="1" applyFont="1" applyFill="1" applyBorder="1" applyAlignment="1">
      <alignment horizontal="center" vertical="center"/>
    </xf>
    <xf numFmtId="0" fontId="22" fillId="7" borderId="26" xfId="1" applyFont="1" applyFill="1" applyBorder="1" applyAlignment="1">
      <alignment horizontal="center" wrapText="1"/>
    </xf>
    <xf numFmtId="0" fontId="22" fillId="7" borderId="26" xfId="1" applyFont="1" applyFill="1" applyBorder="1" applyAlignment="1">
      <alignment horizontal="center" textRotation="90" wrapText="1"/>
    </xf>
    <xf numFmtId="0" fontId="24" fillId="3" borderId="2" xfId="0" applyFont="1" applyFill="1" applyBorder="1"/>
    <xf numFmtId="0" fontId="24" fillId="3" borderId="3" xfId="0" applyFont="1" applyFill="1" applyBorder="1"/>
    <xf numFmtId="0" fontId="24" fillId="3" borderId="4" xfId="0" applyFont="1" applyFill="1" applyBorder="1"/>
    <xf numFmtId="0" fontId="24" fillId="3" borderId="3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1" fontId="22" fillId="7" borderId="24" xfId="1" applyNumberFormat="1" applyFont="1" applyFill="1" applyBorder="1" applyAlignment="1">
      <alignment horizontal="left"/>
    </xf>
    <xf numFmtId="0" fontId="18" fillId="7" borderId="24" xfId="1" applyFont="1" applyFill="1" applyBorder="1" applyAlignment="1">
      <alignment horizontal="left" wrapText="1"/>
    </xf>
    <xf numFmtId="4" fontId="16" fillId="7" borderId="26" xfId="1" applyNumberFormat="1" applyFont="1" applyFill="1" applyBorder="1" applyAlignment="1">
      <alignment horizontal="center"/>
    </xf>
    <xf numFmtId="2" fontId="25" fillId="7" borderId="24" xfId="1" applyNumberFormat="1" applyFont="1" applyFill="1" applyBorder="1" applyAlignment="1">
      <alignment horizontal="center"/>
    </xf>
    <xf numFmtId="4" fontId="26" fillId="7" borderId="26" xfId="1" applyNumberFormat="1" applyFont="1" applyFill="1" applyBorder="1" applyAlignment="1">
      <alignment horizontal="center"/>
    </xf>
    <xf numFmtId="2" fontId="27" fillId="7" borderId="24" xfId="1" applyNumberFormat="1" applyFont="1" applyFill="1" applyBorder="1" applyAlignment="1">
      <alignment horizontal="center"/>
    </xf>
    <xf numFmtId="2" fontId="28" fillId="7" borderId="26" xfId="1" applyNumberFormat="1" applyFont="1" applyFill="1" applyBorder="1" applyAlignment="1">
      <alignment horizontal="center"/>
    </xf>
    <xf numFmtId="0" fontId="24" fillId="3" borderId="27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22" fillId="7" borderId="0" xfId="1" applyNumberFormat="1" applyFont="1" applyFill="1" applyAlignment="1">
      <alignment horizontal="left"/>
    </xf>
    <xf numFmtId="0" fontId="18" fillId="7" borderId="0" xfId="1" applyFont="1" applyFill="1" applyAlignment="1">
      <alignment horizontal="left" wrapText="1"/>
    </xf>
    <xf numFmtId="4" fontId="16" fillId="7" borderId="0" xfId="1" applyNumberFormat="1" applyFont="1" applyFill="1" applyAlignment="1">
      <alignment horizontal="center"/>
    </xf>
    <xf numFmtId="2" fontId="25" fillId="7" borderId="0" xfId="1" applyNumberFormat="1" applyFont="1" applyFill="1" applyAlignment="1">
      <alignment horizontal="center"/>
    </xf>
    <xf numFmtId="4" fontId="26" fillId="7" borderId="0" xfId="1" applyNumberFormat="1" applyFont="1" applyFill="1" applyAlignment="1">
      <alignment horizontal="center"/>
    </xf>
    <xf numFmtId="2" fontId="27" fillId="7" borderId="0" xfId="1" applyNumberFormat="1" applyFont="1" applyFill="1" applyAlignment="1">
      <alignment horizontal="center"/>
    </xf>
    <xf numFmtId="2" fontId="28" fillId="7" borderId="0" xfId="1" applyNumberFormat="1" applyFont="1" applyFill="1" applyAlignment="1">
      <alignment horizontal="center"/>
    </xf>
    <xf numFmtId="0" fontId="29" fillId="3" borderId="30" xfId="0" applyFont="1" applyFill="1" applyBorder="1" applyAlignment="1">
      <alignment horizontal="center" vertical="center"/>
    </xf>
    <xf numFmtId="0" fontId="29" fillId="3" borderId="3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30" fillId="3" borderId="16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vertical="center" wrapText="1"/>
    </xf>
    <xf numFmtId="4" fontId="29" fillId="3" borderId="32" xfId="0" applyNumberFormat="1" applyFont="1" applyFill="1" applyBorder="1" applyAlignment="1">
      <alignment horizontal="center" wrapText="1"/>
    </xf>
    <xf numFmtId="2" fontId="29" fillId="3" borderId="32" xfId="0" applyNumberFormat="1" applyFont="1" applyFill="1" applyBorder="1" applyAlignment="1">
      <alignment horizontal="center" wrapText="1"/>
    </xf>
    <xf numFmtId="2" fontId="29" fillId="3" borderId="33" xfId="0" applyNumberFormat="1" applyFont="1" applyFill="1" applyBorder="1" applyAlignment="1">
      <alignment horizontal="center"/>
    </xf>
    <xf numFmtId="2" fontId="29" fillId="3" borderId="34" xfId="0" applyNumberFormat="1" applyFont="1" applyFill="1" applyBorder="1" applyAlignment="1">
      <alignment horizontal="center"/>
    </xf>
    <xf numFmtId="2" fontId="29" fillId="3" borderId="32" xfId="0" applyNumberFormat="1" applyFont="1" applyFill="1" applyBorder="1" applyAlignment="1">
      <alignment horizontal="center"/>
    </xf>
    <xf numFmtId="0" fontId="29" fillId="3" borderId="35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36" xfId="0" applyFont="1" applyFill="1" applyBorder="1" applyAlignment="1">
      <alignment horizontal="left" vertical="center" wrapText="1"/>
    </xf>
    <xf numFmtId="4" fontId="29" fillId="3" borderId="35" xfId="0" applyNumberFormat="1" applyFont="1" applyFill="1" applyBorder="1" applyAlignment="1">
      <alignment horizontal="center" vertical="center" wrapText="1"/>
    </xf>
    <xf numFmtId="4" fontId="29" fillId="3" borderId="31" xfId="0" applyNumberFormat="1" applyFont="1" applyFill="1" applyBorder="1" applyAlignment="1">
      <alignment horizontal="center" vertical="center" wrapText="1"/>
    </xf>
    <xf numFmtId="4" fontId="29" fillId="3" borderId="36" xfId="0" applyNumberFormat="1" applyFont="1" applyFill="1" applyBorder="1" applyAlignment="1">
      <alignment horizontal="center" vertical="center" wrapText="1"/>
    </xf>
    <xf numFmtId="2" fontId="29" fillId="3" borderId="35" xfId="0" applyNumberFormat="1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horizontal="center"/>
    </xf>
    <xf numFmtId="2" fontId="29" fillId="3" borderId="37" xfId="0" applyNumberFormat="1" applyFont="1" applyFill="1" applyBorder="1" applyAlignment="1">
      <alignment horizontal="center"/>
    </xf>
    <xf numFmtId="0" fontId="31" fillId="3" borderId="35" xfId="0" applyFont="1" applyFill="1" applyBorder="1" applyAlignment="1">
      <alignment horizontal="left"/>
    </xf>
    <xf numFmtId="0" fontId="31" fillId="3" borderId="31" xfId="0" applyFont="1" applyFill="1" applyBorder="1" applyAlignment="1">
      <alignment horizontal="left"/>
    </xf>
    <xf numFmtId="0" fontId="31" fillId="3" borderId="36" xfId="0" applyFont="1" applyFill="1" applyBorder="1" applyAlignment="1">
      <alignment horizontal="left"/>
    </xf>
    <xf numFmtId="2" fontId="31" fillId="3" borderId="1" xfId="0" applyNumberFormat="1" applyFont="1" applyFill="1" applyBorder="1" applyAlignment="1">
      <alignment horizontal="center"/>
    </xf>
    <xf numFmtId="0" fontId="31" fillId="3" borderId="35" xfId="0" applyFont="1" applyFill="1" applyBorder="1"/>
    <xf numFmtId="0" fontId="31" fillId="3" borderId="31" xfId="0" applyFont="1" applyFill="1" applyBorder="1"/>
    <xf numFmtId="0" fontId="31" fillId="3" borderId="36" xfId="0" applyFont="1" applyFill="1" applyBorder="1"/>
    <xf numFmtId="4" fontId="29" fillId="3" borderId="35" xfId="0" applyNumberFormat="1" applyFont="1" applyFill="1" applyBorder="1" applyAlignment="1">
      <alignment horizontal="center" vertical="center" wrapText="1"/>
    </xf>
    <xf numFmtId="4" fontId="29" fillId="3" borderId="31" xfId="0" applyNumberFormat="1" applyFont="1" applyFill="1" applyBorder="1" applyAlignment="1">
      <alignment horizontal="center" vertical="center" wrapText="1"/>
    </xf>
    <xf numFmtId="4" fontId="29" fillId="3" borderId="36" xfId="0" applyNumberFormat="1" applyFont="1" applyFill="1" applyBorder="1" applyAlignment="1">
      <alignment horizontal="center" vertical="center" wrapText="1"/>
    </xf>
    <xf numFmtId="2" fontId="22" fillId="3" borderId="1" xfId="0" applyNumberFormat="1" applyFont="1" applyFill="1" applyBorder="1" applyAlignment="1">
      <alignment horizontal="center"/>
    </xf>
    <xf numFmtId="0" fontId="32" fillId="3" borderId="16" xfId="0" applyFont="1" applyFill="1" applyBorder="1" applyAlignment="1">
      <alignment horizontal="center"/>
    </xf>
    <xf numFmtId="0" fontId="31" fillId="3" borderId="16" xfId="0" applyFont="1" applyFill="1" applyBorder="1"/>
    <xf numFmtId="1" fontId="31" fillId="3" borderId="16" xfId="0" applyNumberFormat="1" applyFont="1" applyFill="1" applyBorder="1" applyAlignment="1">
      <alignment horizontal="center"/>
    </xf>
    <xf numFmtId="2" fontId="31" fillId="3" borderId="35" xfId="0" applyNumberFormat="1" applyFont="1" applyFill="1" applyBorder="1" applyAlignment="1">
      <alignment horizontal="center"/>
    </xf>
    <xf numFmtId="164" fontId="31" fillId="3" borderId="2" xfId="0" applyNumberFormat="1" applyFont="1" applyFill="1" applyBorder="1" applyAlignment="1">
      <alignment horizontal="center"/>
    </xf>
    <xf numFmtId="164" fontId="31" fillId="3" borderId="4" xfId="0" applyNumberFormat="1" applyFont="1" applyFill="1" applyBorder="1" applyAlignment="1">
      <alignment horizontal="center"/>
    </xf>
    <xf numFmtId="2" fontId="31" fillId="3" borderId="36" xfId="0" applyNumberFormat="1" applyFont="1" applyFill="1" applyBorder="1" applyAlignment="1">
      <alignment horizontal="center"/>
    </xf>
    <xf numFmtId="0" fontId="31" fillId="3" borderId="35" xfId="0" applyFont="1" applyFill="1" applyBorder="1"/>
    <xf numFmtId="0" fontId="31" fillId="3" borderId="31" xfId="0" applyFont="1" applyFill="1" applyBorder="1"/>
    <xf numFmtId="0" fontId="31" fillId="3" borderId="36" xfId="0" applyFont="1" applyFill="1" applyBorder="1"/>
    <xf numFmtId="1" fontId="31" fillId="3" borderId="35" xfId="0" applyNumberFormat="1" applyFont="1" applyFill="1" applyBorder="1" applyAlignment="1">
      <alignment horizontal="center"/>
    </xf>
    <xf numFmtId="1" fontId="31" fillId="3" borderId="31" xfId="0" applyNumberFormat="1" applyFont="1" applyFill="1" applyBorder="1" applyAlignment="1">
      <alignment horizontal="center"/>
    </xf>
    <xf numFmtId="1" fontId="31" fillId="3" borderId="36" xfId="0" applyNumberFormat="1" applyFont="1" applyFill="1" applyBorder="1" applyAlignment="1">
      <alignment horizontal="center"/>
    </xf>
    <xf numFmtId="164" fontId="31" fillId="3" borderId="0" xfId="0" applyNumberFormat="1" applyFont="1" applyFill="1" applyAlignment="1">
      <alignment horizontal="center"/>
    </xf>
    <xf numFmtId="0" fontId="29" fillId="3" borderId="35" xfId="0" applyFont="1" applyFill="1" applyBorder="1" applyAlignment="1">
      <alignment vertical="center" wrapText="1"/>
    </xf>
    <xf numFmtId="0" fontId="29" fillId="3" borderId="31" xfId="0" applyFont="1" applyFill="1" applyBorder="1" applyAlignment="1">
      <alignment vertical="center" wrapText="1"/>
    </xf>
    <xf numFmtId="0" fontId="29" fillId="3" borderId="36" xfId="0" applyFont="1" applyFill="1" applyBorder="1" applyAlignment="1">
      <alignment vertical="center" wrapText="1"/>
    </xf>
    <xf numFmtId="2" fontId="29" fillId="3" borderId="35" xfId="0" applyNumberFormat="1" applyFont="1" applyFill="1" applyBorder="1" applyAlignment="1">
      <alignment horizontal="center"/>
    </xf>
    <xf numFmtId="2" fontId="29" fillId="3" borderId="31" xfId="0" applyNumberFormat="1" applyFont="1" applyFill="1" applyBorder="1" applyAlignment="1">
      <alignment horizontal="center"/>
    </xf>
    <xf numFmtId="2" fontId="29" fillId="3" borderId="36" xfId="0" applyNumberFormat="1" applyFont="1" applyFill="1" applyBorder="1" applyAlignment="1">
      <alignment horizontal="center"/>
    </xf>
    <xf numFmtId="2" fontId="29" fillId="3" borderId="16" xfId="0" applyNumberFormat="1" applyFont="1" applyFill="1" applyBorder="1" applyAlignment="1">
      <alignment horizontal="center"/>
    </xf>
    <xf numFmtId="2" fontId="29" fillId="3" borderId="38" xfId="0" applyNumberFormat="1" applyFont="1" applyFill="1" applyBorder="1" applyAlignment="1">
      <alignment horizontal="center"/>
    </xf>
    <xf numFmtId="2" fontId="29" fillId="3" borderId="37" xfId="0" applyNumberFormat="1" applyFont="1" applyFill="1" applyBorder="1" applyAlignment="1">
      <alignment horizontal="center"/>
    </xf>
    <xf numFmtId="0" fontId="29" fillId="3" borderId="35" xfId="0" applyFont="1" applyFill="1" applyBorder="1" applyAlignment="1">
      <alignment horizontal="left" wrapText="1"/>
    </xf>
    <xf numFmtId="0" fontId="29" fillId="3" borderId="31" xfId="0" applyFont="1" applyFill="1" applyBorder="1" applyAlignment="1">
      <alignment horizontal="left" wrapText="1"/>
    </xf>
    <xf numFmtId="0" fontId="29" fillId="3" borderId="36" xfId="0" applyFont="1" applyFill="1" applyBorder="1" applyAlignment="1">
      <alignment horizontal="left" wrapText="1"/>
    </xf>
    <xf numFmtId="2" fontId="29" fillId="3" borderId="35" xfId="0" applyNumberFormat="1" applyFont="1" applyFill="1" applyBorder="1" applyAlignment="1">
      <alignment horizontal="center" vertical="center"/>
    </xf>
    <xf numFmtId="2" fontId="29" fillId="3" borderId="31" xfId="0" applyNumberFormat="1" applyFont="1" applyFill="1" applyBorder="1" applyAlignment="1">
      <alignment horizontal="center" vertical="center"/>
    </xf>
    <xf numFmtId="2" fontId="29" fillId="3" borderId="36" xfId="0" applyNumberFormat="1" applyFont="1" applyFill="1" applyBorder="1" applyAlignment="1">
      <alignment horizontal="center" vertical="center"/>
    </xf>
    <xf numFmtId="2" fontId="29" fillId="3" borderId="35" xfId="0" applyNumberFormat="1" applyFont="1" applyFill="1" applyBorder="1" applyAlignment="1">
      <alignment horizontal="center"/>
    </xf>
    <xf numFmtId="2" fontId="29" fillId="3" borderId="36" xfId="0" applyNumberFormat="1" applyFont="1" applyFill="1" applyBorder="1" applyAlignment="1">
      <alignment horizontal="center"/>
    </xf>
    <xf numFmtId="0" fontId="31" fillId="3" borderId="35" xfId="0" applyFont="1" applyFill="1" applyBorder="1" applyAlignment="1">
      <alignment horizontal="left" wrapText="1"/>
    </xf>
    <xf numFmtId="0" fontId="31" fillId="3" borderId="31" xfId="0" applyFont="1" applyFill="1" applyBorder="1" applyAlignment="1">
      <alignment horizontal="left" wrapText="1"/>
    </xf>
    <xf numFmtId="0" fontId="31" fillId="3" borderId="36" xfId="0" applyFont="1" applyFill="1" applyBorder="1" applyAlignment="1">
      <alignment horizontal="left" wrapText="1"/>
    </xf>
    <xf numFmtId="0" fontId="33" fillId="3" borderId="16" xfId="0" applyFont="1" applyFill="1" applyBorder="1" applyAlignment="1">
      <alignment horizontal="center" vertical="center"/>
    </xf>
    <xf numFmtId="0" fontId="31" fillId="3" borderId="35" xfId="0" applyFont="1" applyFill="1" applyBorder="1" applyAlignment="1">
      <alignment horizontal="left" vertical="center" wrapText="1"/>
    </xf>
    <xf numFmtId="0" fontId="31" fillId="3" borderId="31" xfId="0" applyFont="1" applyFill="1" applyBorder="1" applyAlignment="1">
      <alignment horizontal="left" vertical="center" wrapText="1"/>
    </xf>
    <xf numFmtId="0" fontId="31" fillId="3" borderId="36" xfId="0" applyFont="1" applyFill="1" applyBorder="1" applyAlignment="1">
      <alignment horizontal="left" vertical="center" wrapText="1"/>
    </xf>
    <xf numFmtId="2" fontId="34" fillId="3" borderId="35" xfId="0" applyNumberFormat="1" applyFont="1" applyFill="1" applyBorder="1" applyAlignment="1">
      <alignment horizontal="center" vertical="center"/>
    </xf>
    <xf numFmtId="2" fontId="34" fillId="3" borderId="31" xfId="0" applyNumberFormat="1" applyFont="1" applyFill="1" applyBorder="1" applyAlignment="1">
      <alignment horizontal="center" vertical="center"/>
    </xf>
    <xf numFmtId="2" fontId="34" fillId="3" borderId="36" xfId="0" applyNumberFormat="1" applyFont="1" applyFill="1" applyBorder="1" applyAlignment="1">
      <alignment horizontal="center" vertical="center"/>
    </xf>
    <xf numFmtId="2" fontId="34" fillId="3" borderId="16" xfId="0" applyNumberFormat="1" applyFont="1" applyFill="1" applyBorder="1" applyAlignment="1">
      <alignment horizontal="center"/>
    </xf>
    <xf numFmtId="2" fontId="34" fillId="3" borderId="35" xfId="0" applyNumberFormat="1" applyFont="1" applyFill="1" applyBorder="1" applyAlignment="1">
      <alignment horizontal="center"/>
    </xf>
    <xf numFmtId="2" fontId="34" fillId="3" borderId="36" xfId="0" applyNumberFormat="1" applyFont="1" applyFill="1" applyBorder="1" applyAlignment="1">
      <alignment horizontal="center"/>
    </xf>
    <xf numFmtId="2" fontId="31" fillId="3" borderId="35" xfId="0" applyNumberFormat="1" applyFont="1" applyFill="1" applyBorder="1" applyAlignment="1">
      <alignment horizontal="center"/>
    </xf>
    <xf numFmtId="2" fontId="31" fillId="3" borderId="36" xfId="0" applyNumberFormat="1" applyFont="1" applyFill="1" applyBorder="1" applyAlignment="1">
      <alignment horizontal="center"/>
    </xf>
    <xf numFmtId="2" fontId="31" fillId="3" borderId="16" xfId="0" applyNumberFormat="1" applyFont="1" applyFill="1" applyBorder="1" applyAlignment="1">
      <alignment horizontal="center"/>
    </xf>
    <xf numFmtId="2" fontId="34" fillId="3" borderId="35" xfId="0" applyNumberFormat="1" applyFont="1" applyFill="1" applyBorder="1" applyAlignment="1">
      <alignment horizontal="center" vertical="center"/>
    </xf>
    <xf numFmtId="2" fontId="34" fillId="3" borderId="31" xfId="0" applyNumberFormat="1" applyFont="1" applyFill="1" applyBorder="1" applyAlignment="1">
      <alignment horizontal="center" vertical="center"/>
    </xf>
    <xf numFmtId="2" fontId="34" fillId="3" borderId="36" xfId="0" applyNumberFormat="1" applyFont="1" applyFill="1" applyBorder="1" applyAlignment="1">
      <alignment horizontal="center" vertical="center"/>
    </xf>
    <xf numFmtId="0" fontId="31" fillId="3" borderId="35" xfId="0" applyFont="1" applyFill="1" applyBorder="1" applyAlignment="1">
      <alignment horizontal="left" vertical="center" wrapText="1"/>
    </xf>
    <xf numFmtId="0" fontId="31" fillId="3" borderId="31" xfId="0" applyFont="1" applyFill="1" applyBorder="1" applyAlignment="1">
      <alignment horizontal="left" vertical="center" wrapText="1"/>
    </xf>
    <xf numFmtId="0" fontId="31" fillId="3" borderId="36" xfId="0" applyFont="1" applyFill="1" applyBorder="1" applyAlignment="1">
      <alignment horizontal="left" vertical="center" wrapText="1"/>
    </xf>
    <xf numFmtId="49" fontId="30" fillId="3" borderId="16" xfId="0" applyNumberFormat="1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wrapText="1"/>
    </xf>
    <xf numFmtId="49" fontId="32" fillId="3" borderId="16" xfId="0" applyNumberFormat="1" applyFont="1" applyFill="1" applyBorder="1" applyAlignment="1">
      <alignment horizontal="center"/>
    </xf>
    <xf numFmtId="2" fontId="29" fillId="3" borderId="16" xfId="0" applyNumberFormat="1" applyFont="1" applyFill="1" applyBorder="1" applyAlignment="1">
      <alignment horizontal="center"/>
    </xf>
    <xf numFmtId="2" fontId="29" fillId="3" borderId="31" xfId="0" applyNumberFormat="1" applyFont="1" applyFill="1" applyBorder="1" applyAlignment="1">
      <alignment horizontal="center"/>
    </xf>
    <xf numFmtId="2" fontId="35" fillId="3" borderId="35" xfId="0" applyNumberFormat="1" applyFont="1" applyFill="1" applyBorder="1" applyAlignment="1">
      <alignment horizontal="center"/>
    </xf>
    <xf numFmtId="2" fontId="35" fillId="3" borderId="36" xfId="0" applyNumberFormat="1" applyFont="1" applyFill="1" applyBorder="1" applyAlignment="1">
      <alignment horizontal="center"/>
    </xf>
    <xf numFmtId="2" fontId="31" fillId="3" borderId="31" xfId="0" applyNumberFormat="1" applyFont="1" applyFill="1" applyBorder="1" applyAlignment="1">
      <alignment horizontal="center"/>
    </xf>
    <xf numFmtId="2" fontId="22" fillId="3" borderId="35" xfId="0" applyNumberFormat="1" applyFont="1" applyFill="1" applyBorder="1" applyAlignment="1">
      <alignment horizontal="center"/>
    </xf>
    <xf numFmtId="2" fontId="22" fillId="3" borderId="36" xfId="0" applyNumberFormat="1" applyFont="1" applyFill="1" applyBorder="1" applyAlignment="1">
      <alignment horizontal="center"/>
    </xf>
    <xf numFmtId="49" fontId="30" fillId="3" borderId="16" xfId="0" applyNumberFormat="1" applyFont="1" applyFill="1" applyBorder="1" applyAlignment="1">
      <alignment horizontal="center"/>
    </xf>
    <xf numFmtId="0" fontId="29" fillId="3" borderId="35" xfId="0" applyFont="1" applyFill="1" applyBorder="1" applyAlignment="1">
      <alignment horizontal="left"/>
    </xf>
    <xf numFmtId="0" fontId="29" fillId="3" borderId="31" xfId="0" applyFont="1" applyFill="1" applyBorder="1" applyAlignment="1">
      <alignment horizontal="left"/>
    </xf>
    <xf numFmtId="0" fontId="29" fillId="3" borderId="36" xfId="0" applyFont="1" applyFill="1" applyBorder="1" applyAlignment="1">
      <alignment horizontal="left"/>
    </xf>
    <xf numFmtId="0" fontId="29" fillId="3" borderId="35" xfId="0" applyFont="1" applyFill="1" applyBorder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36" xfId="0" applyFont="1" applyFill="1" applyBorder="1" applyAlignment="1">
      <alignment horizontal="center"/>
    </xf>
    <xf numFmtId="49" fontId="31" fillId="3" borderId="35" xfId="0" applyNumberFormat="1" applyFont="1" applyFill="1" applyBorder="1" applyAlignment="1">
      <alignment wrapText="1"/>
    </xf>
    <xf numFmtId="49" fontId="31" fillId="3" borderId="31" xfId="0" applyNumberFormat="1" applyFont="1" applyFill="1" applyBorder="1" applyAlignment="1">
      <alignment wrapText="1"/>
    </xf>
    <xf numFmtId="49" fontId="31" fillId="3" borderId="36" xfId="0" applyNumberFormat="1" applyFont="1" applyFill="1" applyBorder="1" applyAlignment="1">
      <alignment wrapText="1"/>
    </xf>
    <xf numFmtId="2" fontId="31" fillId="3" borderId="31" xfId="0" applyNumberFormat="1" applyFont="1" applyFill="1" applyBorder="1" applyAlignment="1">
      <alignment horizontal="center"/>
    </xf>
    <xf numFmtId="2" fontId="36" fillId="3" borderId="35" xfId="0" applyNumberFormat="1" applyFont="1" applyFill="1" applyBorder="1" applyAlignment="1">
      <alignment horizontal="center"/>
    </xf>
    <xf numFmtId="2" fontId="36" fillId="3" borderId="36" xfId="0" applyNumberFormat="1" applyFont="1" applyFill="1" applyBorder="1" applyAlignment="1">
      <alignment horizontal="center"/>
    </xf>
    <xf numFmtId="2" fontId="22" fillId="3" borderId="35" xfId="0" applyNumberFormat="1" applyFont="1" applyFill="1" applyBorder="1" applyAlignment="1">
      <alignment horizontal="center"/>
    </xf>
    <xf numFmtId="2" fontId="22" fillId="3" borderId="36" xfId="0" applyNumberFormat="1" applyFont="1" applyFill="1" applyBorder="1" applyAlignment="1">
      <alignment horizontal="center"/>
    </xf>
    <xf numFmtId="0" fontId="37" fillId="3" borderId="35" xfId="0" applyFont="1" applyFill="1" applyBorder="1"/>
    <xf numFmtId="0" fontId="37" fillId="3" borderId="31" xfId="0" applyFont="1" applyFill="1" applyBorder="1"/>
    <xf numFmtId="0" fontId="37" fillId="3" borderId="36" xfId="0" applyFont="1" applyFill="1" applyBorder="1"/>
    <xf numFmtId="2" fontId="36" fillId="3" borderId="35" xfId="0" applyNumberFormat="1" applyFont="1" applyFill="1" applyBorder="1" applyAlignment="1">
      <alignment horizontal="center"/>
    </xf>
    <xf numFmtId="2" fontId="36" fillId="3" borderId="36" xfId="0" applyNumberFormat="1" applyFont="1" applyFill="1" applyBorder="1" applyAlignment="1">
      <alignment horizontal="center"/>
    </xf>
    <xf numFmtId="2" fontId="38" fillId="3" borderId="35" xfId="0" applyNumberFormat="1" applyFont="1" applyFill="1" applyBorder="1" applyAlignment="1">
      <alignment horizontal="center"/>
    </xf>
    <xf numFmtId="2" fontId="38" fillId="3" borderId="36" xfId="0" applyNumberFormat="1" applyFont="1" applyFill="1" applyBorder="1" applyAlignment="1">
      <alignment horizontal="center"/>
    </xf>
    <xf numFmtId="0" fontId="29" fillId="3" borderId="35" xfId="0" applyFont="1" applyFill="1" applyBorder="1"/>
    <xf numFmtId="0" fontId="29" fillId="3" borderId="31" xfId="0" applyFont="1" applyFill="1" applyBorder="1"/>
    <xf numFmtId="0" fontId="29" fillId="3" borderId="36" xfId="0" applyFont="1" applyFill="1" applyBorder="1"/>
    <xf numFmtId="0" fontId="31" fillId="3" borderId="35" xfId="0" applyFont="1" applyFill="1" applyBorder="1" applyAlignment="1">
      <alignment horizontal="left" vertical="top" wrapText="1"/>
    </xf>
    <xf numFmtId="0" fontId="31" fillId="3" borderId="31" xfId="0" applyFont="1" applyFill="1" applyBorder="1" applyAlignment="1">
      <alignment horizontal="left" vertical="top" wrapText="1"/>
    </xf>
    <xf numFmtId="0" fontId="31" fillId="3" borderId="36" xfId="0" applyFont="1" applyFill="1" applyBorder="1" applyAlignment="1">
      <alignment horizontal="left" vertical="top" wrapText="1"/>
    </xf>
    <xf numFmtId="2" fontId="22" fillId="3" borderId="35" xfId="0" applyNumberFormat="1" applyFont="1" applyFill="1" applyBorder="1" applyAlignment="1">
      <alignment horizontal="center" vertical="center"/>
    </xf>
    <xf numFmtId="2" fontId="22" fillId="3" borderId="36" xfId="0" applyNumberFormat="1" applyFont="1" applyFill="1" applyBorder="1" applyAlignment="1">
      <alignment horizontal="center" vertical="center"/>
    </xf>
    <xf numFmtId="0" fontId="34" fillId="3" borderId="35" xfId="0" applyFont="1" applyFill="1" applyBorder="1" applyAlignment="1">
      <alignment horizontal="left"/>
    </xf>
    <xf numFmtId="0" fontId="34" fillId="3" borderId="31" xfId="0" applyFont="1" applyFill="1" applyBorder="1" applyAlignment="1">
      <alignment horizontal="left"/>
    </xf>
    <xf numFmtId="0" fontId="34" fillId="3" borderId="36" xfId="0" applyFont="1" applyFill="1" applyBorder="1" applyAlignment="1">
      <alignment horizontal="left"/>
    </xf>
    <xf numFmtId="0" fontId="29" fillId="3" borderId="16" xfId="0" applyFont="1" applyFill="1" applyBorder="1"/>
    <xf numFmtId="4" fontId="29" fillId="3" borderId="16" xfId="0" applyNumberFormat="1" applyFont="1" applyFill="1" applyBorder="1" applyAlignment="1">
      <alignment horizontal="center"/>
    </xf>
    <xf numFmtId="4" fontId="31" fillId="3" borderId="35" xfId="0" applyNumberFormat="1" applyFont="1" applyFill="1" applyBorder="1" applyAlignment="1">
      <alignment horizontal="center"/>
    </xf>
    <xf numFmtId="4" fontId="31" fillId="3" borderId="31" xfId="0" applyNumberFormat="1" applyFont="1" applyFill="1" applyBorder="1" applyAlignment="1">
      <alignment horizontal="center"/>
    </xf>
    <xf numFmtId="4" fontId="31" fillId="3" borderId="36" xfId="0" applyNumberFormat="1" applyFont="1" applyFill="1" applyBorder="1" applyAlignment="1">
      <alignment horizontal="center"/>
    </xf>
    <xf numFmtId="4" fontId="29" fillId="3" borderId="35" xfId="0" applyNumberFormat="1" applyFont="1" applyFill="1" applyBorder="1" applyAlignment="1">
      <alignment horizontal="center"/>
    </xf>
    <xf numFmtId="4" fontId="29" fillId="3" borderId="31" xfId="0" applyNumberFormat="1" applyFont="1" applyFill="1" applyBorder="1" applyAlignment="1">
      <alignment horizontal="center"/>
    </xf>
    <xf numFmtId="4" fontId="29" fillId="3" borderId="36" xfId="0" applyNumberFormat="1" applyFont="1" applyFill="1" applyBorder="1" applyAlignment="1">
      <alignment horizontal="center"/>
    </xf>
    <xf numFmtId="2" fontId="18" fillId="3" borderId="35" xfId="0" applyNumberFormat="1" applyFont="1" applyFill="1" applyBorder="1" applyAlignment="1">
      <alignment horizontal="center"/>
    </xf>
    <xf numFmtId="2" fontId="18" fillId="3" borderId="36" xfId="0" applyNumberFormat="1" applyFont="1" applyFill="1" applyBorder="1" applyAlignment="1">
      <alignment horizontal="center"/>
    </xf>
    <xf numFmtId="0" fontId="39" fillId="0" borderId="0" xfId="0" applyFont="1"/>
    <xf numFmtId="4" fontId="31" fillId="3" borderId="35" xfId="0" applyNumberFormat="1" applyFont="1" applyFill="1" applyBorder="1" applyAlignment="1">
      <alignment horizontal="center"/>
    </xf>
    <xf numFmtId="4" fontId="31" fillId="3" borderId="31" xfId="0" applyNumberFormat="1" applyFont="1" applyFill="1" applyBorder="1" applyAlignment="1">
      <alignment horizontal="center"/>
    </xf>
    <xf numFmtId="4" fontId="31" fillId="3" borderId="36" xfId="0" applyNumberFormat="1" applyFont="1" applyFill="1" applyBorder="1" applyAlignment="1">
      <alignment horizontal="center"/>
    </xf>
    <xf numFmtId="0" fontId="30" fillId="3" borderId="16" xfId="0" applyFont="1" applyFill="1" applyBorder="1" applyAlignment="1">
      <alignment horizontal="center"/>
    </xf>
    <xf numFmtId="0" fontId="29" fillId="3" borderId="35" xfId="0" applyFont="1" applyFill="1" applyBorder="1"/>
    <xf numFmtId="0" fontId="29" fillId="3" borderId="31" xfId="0" applyFont="1" applyFill="1" applyBorder="1"/>
    <xf numFmtId="165" fontId="29" fillId="3" borderId="16" xfId="0" applyNumberFormat="1" applyFont="1" applyFill="1" applyBorder="1" applyAlignment="1">
      <alignment horizontal="center"/>
    </xf>
    <xf numFmtId="165" fontId="31" fillId="3" borderId="35" xfId="0" applyNumberFormat="1" applyFont="1" applyFill="1" applyBorder="1" applyAlignment="1">
      <alignment horizontal="center"/>
    </xf>
    <xf numFmtId="165" fontId="31" fillId="3" borderId="31" xfId="0" applyNumberFormat="1" applyFont="1" applyFill="1" applyBorder="1" applyAlignment="1">
      <alignment horizontal="center"/>
    </xf>
    <xf numFmtId="165" fontId="31" fillId="3" borderId="36" xfId="0" applyNumberFormat="1" applyFont="1" applyFill="1" applyBorder="1" applyAlignment="1">
      <alignment horizontal="center"/>
    </xf>
    <xf numFmtId="0" fontId="31" fillId="3" borderId="35" xfId="0" applyFont="1" applyFill="1" applyBorder="1" applyAlignment="1">
      <alignment horizontal="left"/>
    </xf>
    <xf numFmtId="0" fontId="31" fillId="3" borderId="31" xfId="0" applyFont="1" applyFill="1" applyBorder="1" applyAlignment="1">
      <alignment horizontal="left"/>
    </xf>
    <xf numFmtId="0" fontId="31" fillId="3" borderId="36" xfId="0" applyFont="1" applyFill="1" applyBorder="1" applyAlignment="1">
      <alignment horizontal="left"/>
    </xf>
    <xf numFmtId="165" fontId="31" fillId="3" borderId="35" xfId="0" applyNumberFormat="1" applyFont="1" applyFill="1" applyBorder="1" applyAlignment="1">
      <alignment horizontal="center"/>
    </xf>
    <xf numFmtId="165" fontId="31" fillId="3" borderId="31" xfId="0" applyNumberFormat="1" applyFont="1" applyFill="1" applyBorder="1" applyAlignment="1">
      <alignment horizontal="center"/>
    </xf>
    <xf numFmtId="165" fontId="31" fillId="3" borderId="36" xfId="0" applyNumberFormat="1" applyFont="1" applyFill="1" applyBorder="1" applyAlignment="1">
      <alignment horizontal="center"/>
    </xf>
    <xf numFmtId="0" fontId="29" fillId="3" borderId="35" xfId="0" applyFont="1" applyFill="1" applyBorder="1" applyAlignment="1">
      <alignment horizontal="left"/>
    </xf>
    <xf numFmtId="0" fontId="29" fillId="3" borderId="31" xfId="0" applyFont="1" applyFill="1" applyBorder="1" applyAlignment="1">
      <alignment horizontal="left"/>
    </xf>
    <xf numFmtId="0" fontId="5" fillId="3" borderId="35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2" fontId="5" fillId="3" borderId="36" xfId="0" applyNumberFormat="1" applyFont="1" applyFill="1" applyBorder="1" applyAlignment="1">
      <alignment horizontal="center"/>
    </xf>
    <xf numFmtId="164" fontId="29" fillId="3" borderId="16" xfId="0" applyNumberFormat="1" applyFont="1" applyFill="1" applyBorder="1" applyAlignment="1">
      <alignment horizontal="center"/>
    </xf>
    <xf numFmtId="0" fontId="31" fillId="3" borderId="35" xfId="0" applyFont="1" applyFill="1" applyBorder="1" applyAlignment="1">
      <alignment horizontal="center"/>
    </xf>
    <xf numFmtId="0" fontId="31" fillId="3" borderId="31" xfId="0" applyFont="1" applyFill="1" applyBorder="1" applyAlignment="1">
      <alignment horizontal="center"/>
    </xf>
    <xf numFmtId="0" fontId="31" fillId="3" borderId="36" xfId="0" applyFont="1" applyFill="1" applyBorder="1" applyAlignment="1">
      <alignment horizontal="center"/>
    </xf>
    <xf numFmtId="164" fontId="29" fillId="3" borderId="35" xfId="0" applyNumberFormat="1" applyFont="1" applyFill="1" applyBorder="1" applyAlignment="1">
      <alignment horizontal="center"/>
    </xf>
    <xf numFmtId="164" fontId="29" fillId="3" borderId="31" xfId="0" applyNumberFormat="1" applyFont="1" applyFill="1" applyBorder="1" applyAlignment="1">
      <alignment horizontal="center"/>
    </xf>
    <xf numFmtId="164" fontId="29" fillId="3" borderId="36" xfId="0" applyNumberFormat="1" applyFont="1" applyFill="1" applyBorder="1" applyAlignment="1">
      <alignment horizontal="center"/>
    </xf>
    <xf numFmtId="0" fontId="29" fillId="3" borderId="16" xfId="0" applyFont="1" applyFill="1" applyBorder="1" applyAlignment="1">
      <alignment horizontal="center"/>
    </xf>
    <xf numFmtId="0" fontId="18" fillId="3" borderId="16" xfId="0" applyFont="1" applyFill="1" applyBorder="1" applyAlignment="1">
      <alignment vertical="center"/>
    </xf>
    <xf numFmtId="2" fontId="18" fillId="3" borderId="16" xfId="0" applyNumberFormat="1" applyFont="1" applyFill="1" applyBorder="1" applyAlignment="1">
      <alignment horizontal="center" vertical="center"/>
    </xf>
    <xf numFmtId="2" fontId="18" fillId="3" borderId="16" xfId="0" applyNumberFormat="1" applyFont="1" applyFill="1" applyBorder="1" applyAlignment="1">
      <alignment horizontal="center"/>
    </xf>
    <xf numFmtId="0" fontId="29" fillId="3" borderId="39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2" fontId="18" fillId="3" borderId="40" xfId="0" applyNumberFormat="1" applyFont="1" applyFill="1" applyBorder="1" applyAlignment="1">
      <alignment horizontal="center" vertical="center"/>
    </xf>
    <xf numFmtId="2" fontId="18" fillId="3" borderId="41" xfId="0" applyNumberFormat="1" applyFont="1" applyFill="1" applyBorder="1" applyAlignment="1">
      <alignment horizontal="center" vertical="center"/>
    </xf>
    <xf numFmtId="2" fontId="18" fillId="3" borderId="42" xfId="0" applyNumberFormat="1" applyFont="1" applyFill="1" applyBorder="1" applyAlignment="1">
      <alignment horizontal="center" vertical="center"/>
    </xf>
    <xf numFmtId="2" fontId="18" fillId="3" borderId="39" xfId="0" applyNumberFormat="1" applyFont="1" applyFill="1" applyBorder="1" applyAlignment="1">
      <alignment horizontal="center"/>
    </xf>
    <xf numFmtId="2" fontId="18" fillId="3" borderId="40" xfId="0" applyNumberFormat="1" applyFont="1" applyFill="1" applyBorder="1" applyAlignment="1">
      <alignment horizontal="center"/>
    </xf>
    <xf numFmtId="2" fontId="18" fillId="3" borderId="42" xfId="0" applyNumberFormat="1" applyFont="1" applyFill="1" applyBorder="1" applyAlignment="1">
      <alignment horizontal="center"/>
    </xf>
    <xf numFmtId="2" fontId="29" fillId="3" borderId="3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" fontId="41" fillId="6" borderId="1" xfId="0" applyNumberFormat="1" applyFont="1" applyFill="1" applyBorder="1" applyAlignment="1">
      <alignment horizontal="center"/>
    </xf>
    <xf numFmtId="0" fontId="41" fillId="6" borderId="1" xfId="0" applyFont="1" applyFill="1" applyBorder="1" applyAlignment="1">
      <alignment horizontal="center"/>
    </xf>
    <xf numFmtId="2" fontId="39" fillId="6" borderId="1" xfId="0" applyNumberFormat="1" applyFont="1" applyFill="1" applyBorder="1" applyAlignment="1">
      <alignment horizontal="center"/>
    </xf>
    <xf numFmtId="2" fontId="18" fillId="6" borderId="1" xfId="0" applyNumberFormat="1" applyFont="1" applyFill="1" applyBorder="1" applyAlignment="1">
      <alignment horizontal="center"/>
    </xf>
    <xf numFmtId="2" fontId="29" fillId="6" borderId="1" xfId="0" applyNumberFormat="1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  <xf numFmtId="4" fontId="41" fillId="3" borderId="0" xfId="0" applyNumberFormat="1" applyFont="1" applyFill="1" applyAlignment="1">
      <alignment horizontal="center"/>
    </xf>
    <xf numFmtId="0" fontId="41" fillId="3" borderId="0" xfId="0" applyFont="1" applyFill="1" applyAlignment="1">
      <alignment horizontal="center"/>
    </xf>
    <xf numFmtId="2" fontId="39" fillId="3" borderId="0" xfId="0" applyNumberFormat="1" applyFont="1" applyFill="1" applyAlignment="1">
      <alignment horizontal="center"/>
    </xf>
    <xf numFmtId="2" fontId="18" fillId="3" borderId="43" xfId="0" applyNumberFormat="1" applyFont="1" applyFill="1" applyBorder="1" applyAlignment="1">
      <alignment horizontal="center"/>
    </xf>
    <xf numFmtId="2" fontId="29" fillId="3" borderId="0" xfId="0" applyNumberFormat="1" applyFont="1" applyFill="1" applyAlignment="1">
      <alignment horizontal="center"/>
    </xf>
    <xf numFmtId="0" fontId="14" fillId="6" borderId="2" xfId="0" applyFont="1" applyFill="1" applyBorder="1" applyAlignment="1">
      <alignment horizontal="center" wrapText="1"/>
    </xf>
    <xf numFmtId="0" fontId="14" fillId="6" borderId="3" xfId="0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 wrapText="1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0" fontId="43" fillId="3" borderId="44" xfId="0" applyFont="1" applyFill="1" applyBorder="1" applyAlignment="1">
      <alignment horizontal="center" vertical="center"/>
    </xf>
    <xf numFmtId="0" fontId="43" fillId="3" borderId="45" xfId="0" applyFont="1" applyFill="1" applyBorder="1" applyAlignment="1">
      <alignment horizontal="center" vertical="center"/>
    </xf>
    <xf numFmtId="0" fontId="43" fillId="3" borderId="46" xfId="0" applyFont="1" applyFill="1" applyBorder="1" applyAlignment="1">
      <alignment horizontal="center" vertical="center"/>
    </xf>
    <xf numFmtId="2" fontId="44" fillId="3" borderId="0" xfId="0" applyNumberFormat="1" applyFont="1" applyFill="1" applyAlignment="1">
      <alignment horizontal="center"/>
    </xf>
    <xf numFmtId="0" fontId="32" fillId="6" borderId="44" xfId="0" applyFont="1" applyFill="1" applyBorder="1" applyAlignment="1">
      <alignment horizontal="left"/>
    </xf>
    <xf numFmtId="0" fontId="32" fillId="6" borderId="45" xfId="0" applyFont="1" applyFill="1" applyBorder="1" applyAlignment="1">
      <alignment horizontal="left"/>
    </xf>
    <xf numFmtId="0" fontId="32" fillId="6" borderId="46" xfId="0" applyFont="1" applyFill="1" applyBorder="1" applyAlignment="1">
      <alignment horizontal="left"/>
    </xf>
    <xf numFmtId="2" fontId="32" fillId="6" borderId="45" xfId="0" applyNumberFormat="1" applyFont="1" applyFill="1" applyBorder="1" applyAlignment="1">
      <alignment horizontal="center" wrapText="1"/>
    </xf>
    <xf numFmtId="4" fontId="45" fillId="6" borderId="44" xfId="0" applyNumberFormat="1" applyFont="1" applyFill="1" applyBorder="1" applyAlignment="1">
      <alignment horizontal="center"/>
    </xf>
    <xf numFmtId="4" fontId="45" fillId="6" borderId="46" xfId="0" applyNumberFormat="1" applyFont="1" applyFill="1" applyBorder="1" applyAlignment="1">
      <alignment horizontal="center"/>
    </xf>
    <xf numFmtId="0" fontId="46" fillId="6" borderId="44" xfId="0" applyFont="1" applyFill="1" applyBorder="1" applyAlignment="1">
      <alignment horizontal="left"/>
    </xf>
    <xf numFmtId="0" fontId="46" fillId="6" borderId="45" xfId="0" applyFont="1" applyFill="1" applyBorder="1" applyAlignment="1">
      <alignment horizontal="left"/>
    </xf>
    <xf numFmtId="0" fontId="46" fillId="6" borderId="46" xfId="0" applyFont="1" applyFill="1" applyBorder="1" applyAlignment="1">
      <alignment horizontal="left"/>
    </xf>
    <xf numFmtId="2" fontId="47" fillId="6" borderId="45" xfId="0" applyNumberFormat="1" applyFont="1" applyFill="1" applyBorder="1" applyAlignment="1">
      <alignment horizontal="center" wrapText="1"/>
    </xf>
    <xf numFmtId="2" fontId="48" fillId="3" borderId="0" xfId="0" applyNumberFormat="1" applyFont="1" applyFill="1" applyAlignment="1">
      <alignment horizontal="center"/>
    </xf>
    <xf numFmtId="0" fontId="47" fillId="6" borderId="47" xfId="0" applyFont="1" applyFill="1" applyBorder="1" applyAlignment="1">
      <alignment horizontal="center"/>
    </xf>
    <xf numFmtId="0" fontId="47" fillId="6" borderId="48" xfId="0" applyFont="1" applyFill="1" applyBorder="1" applyAlignment="1">
      <alignment horizontal="center"/>
    </xf>
    <xf numFmtId="0" fontId="47" fillId="6" borderId="49" xfId="0" applyFont="1" applyFill="1" applyBorder="1" applyAlignment="1">
      <alignment horizontal="center"/>
    </xf>
    <xf numFmtId="2" fontId="47" fillId="6" borderId="48" xfId="0" applyNumberFormat="1" applyFont="1" applyFill="1" applyBorder="1" applyAlignment="1">
      <alignment horizontal="center" wrapText="1"/>
    </xf>
    <xf numFmtId="4" fontId="49" fillId="6" borderId="47" xfId="0" applyNumberFormat="1" applyFont="1" applyFill="1" applyBorder="1" applyAlignment="1">
      <alignment horizontal="center"/>
    </xf>
    <xf numFmtId="0" fontId="49" fillId="6" borderId="49" xfId="0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2" fontId="22" fillId="3" borderId="1" xfId="0" applyNumberFormat="1" applyFont="1" applyFill="1" applyBorder="1" applyAlignment="1">
      <alignment horizontal="center" wrapText="1"/>
    </xf>
    <xf numFmtId="4" fontId="31" fillId="3" borderId="1" xfId="0" applyNumberFormat="1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center"/>
    </xf>
    <xf numFmtId="0" fontId="46" fillId="6" borderId="50" xfId="0" applyFont="1" applyFill="1" applyBorder="1" applyAlignment="1">
      <alignment horizontal="left"/>
    </xf>
    <xf numFmtId="0" fontId="46" fillId="6" borderId="51" xfId="0" applyFont="1" applyFill="1" applyBorder="1" applyAlignment="1">
      <alignment horizontal="left"/>
    </xf>
    <xf numFmtId="0" fontId="46" fillId="6" borderId="52" xfId="0" applyFont="1" applyFill="1" applyBorder="1" applyAlignment="1">
      <alignment horizontal="left"/>
    </xf>
    <xf numFmtId="2" fontId="46" fillId="6" borderId="51" xfId="0" applyNumberFormat="1" applyFont="1" applyFill="1" applyBorder="1" applyAlignment="1">
      <alignment horizontal="center" wrapText="1"/>
    </xf>
    <xf numFmtId="4" fontId="45" fillId="6" borderId="50" xfId="0" applyNumberFormat="1" applyFont="1" applyFill="1" applyBorder="1" applyAlignment="1">
      <alignment horizontal="center"/>
    </xf>
    <xf numFmtId="4" fontId="45" fillId="6" borderId="52" xfId="0" applyNumberFormat="1" applyFont="1" applyFill="1" applyBorder="1" applyAlignment="1">
      <alignment horizontal="center"/>
    </xf>
    <xf numFmtId="0" fontId="47" fillId="6" borderId="47" xfId="0" applyFont="1" applyFill="1" applyBorder="1" applyAlignment="1">
      <alignment horizontal="left"/>
    </xf>
    <xf numFmtId="0" fontId="47" fillId="6" borderId="48" xfId="0" applyFont="1" applyFill="1" applyBorder="1" applyAlignment="1">
      <alignment horizontal="left"/>
    </xf>
    <xf numFmtId="0" fontId="47" fillId="6" borderId="49" xfId="0" applyFont="1" applyFill="1" applyBorder="1" applyAlignment="1">
      <alignment horizontal="left"/>
    </xf>
    <xf numFmtId="2" fontId="47" fillId="6" borderId="0" xfId="0" applyNumberFormat="1" applyFont="1" applyFill="1" applyAlignment="1">
      <alignment horizontal="center" wrapText="1"/>
    </xf>
    <xf numFmtId="4" fontId="45" fillId="6" borderId="53" xfId="0" applyNumberFormat="1" applyFont="1" applyFill="1" applyBorder="1" applyAlignment="1">
      <alignment horizontal="center"/>
    </xf>
    <xf numFmtId="4" fontId="45" fillId="6" borderId="54" xfId="0" applyNumberFormat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2" fontId="31" fillId="3" borderId="0" xfId="0" applyNumberFormat="1" applyFont="1" applyFill="1" applyAlignment="1">
      <alignment horizontal="center"/>
    </xf>
    <xf numFmtId="2" fontId="31" fillId="3" borderId="0" xfId="0" applyNumberFormat="1" applyFont="1" applyFill="1" applyAlignment="1">
      <alignment horizontal="center"/>
    </xf>
    <xf numFmtId="4" fontId="31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8" fillId="3" borderId="0" xfId="0" applyFont="1" applyFill="1" applyAlignment="1">
      <alignment horizontal="center"/>
    </xf>
    <xf numFmtId="4" fontId="18" fillId="3" borderId="0" xfId="0" applyNumberFormat="1" applyFont="1" applyFill="1" applyAlignment="1">
      <alignment horizontal="center"/>
    </xf>
    <xf numFmtId="0" fontId="31" fillId="3" borderId="0" xfId="0" applyFont="1" applyFill="1"/>
    <xf numFmtId="0" fontId="18" fillId="3" borderId="0" xfId="0" applyFont="1" applyFill="1"/>
    <xf numFmtId="4" fontId="31" fillId="3" borderId="0" xfId="0" applyNumberFormat="1" applyFont="1" applyFill="1"/>
    <xf numFmtId="0" fontId="32" fillId="3" borderId="0" xfId="0" applyFont="1" applyFill="1" applyAlignment="1">
      <alignment horizontal="center"/>
    </xf>
    <xf numFmtId="3" fontId="29" fillId="3" borderId="0" xfId="0" applyNumberFormat="1" applyFont="1" applyFill="1" applyAlignment="1">
      <alignment horizontal="center"/>
    </xf>
    <xf numFmtId="3" fontId="29" fillId="3" borderId="0" xfId="0" applyNumberFormat="1" applyFont="1" applyFill="1" applyAlignment="1">
      <alignment horizontal="center"/>
    </xf>
    <xf numFmtId="4" fontId="29" fillId="3" borderId="0" xfId="0" applyNumberFormat="1" applyFont="1" applyFill="1" applyAlignment="1">
      <alignment horizontal="center"/>
    </xf>
    <xf numFmtId="164" fontId="29" fillId="3" borderId="0" xfId="0" applyNumberFormat="1" applyFont="1" applyFill="1" applyAlignment="1">
      <alignment horizontal="center"/>
    </xf>
    <xf numFmtId="164" fontId="29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left"/>
    </xf>
    <xf numFmtId="2" fontId="29" fillId="3" borderId="0" xfId="0" applyNumberFormat="1" applyFont="1" applyFill="1" applyAlignment="1">
      <alignment horizontal="center"/>
    </xf>
    <xf numFmtId="2" fontId="22" fillId="3" borderId="0" xfId="0" applyNumberFormat="1" applyFont="1" applyFill="1" applyAlignment="1">
      <alignment horizontal="center"/>
    </xf>
    <xf numFmtId="2" fontId="22" fillId="3" borderId="0" xfId="0" applyNumberFormat="1" applyFont="1" applyFill="1" applyAlignment="1">
      <alignment horizontal="center"/>
    </xf>
    <xf numFmtId="164" fontId="22" fillId="3" borderId="0" xfId="0" applyNumberFormat="1" applyFont="1" applyFill="1" applyAlignment="1">
      <alignment horizontal="center"/>
    </xf>
    <xf numFmtId="0" fontId="4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18" fillId="3" borderId="0" xfId="0" applyNumberFormat="1" applyFont="1" applyFill="1" applyAlignment="1">
      <alignment horizontal="center"/>
    </xf>
    <xf numFmtId="0" fontId="51" fillId="3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4" fontId="52" fillId="3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32" fillId="3" borderId="0" xfId="0" applyFont="1" applyFill="1" applyAlignment="1">
      <alignment horizontal="left"/>
    </xf>
    <xf numFmtId="4" fontId="45" fillId="3" borderId="0" xfId="0" applyNumberFormat="1" applyFont="1" applyFill="1" applyAlignment="1">
      <alignment horizontal="center"/>
    </xf>
    <xf numFmtId="0" fontId="47" fillId="3" borderId="0" xfId="0" applyFont="1" applyFill="1" applyAlignment="1">
      <alignment horizontal="left"/>
    </xf>
    <xf numFmtId="0" fontId="47" fillId="3" borderId="0" xfId="0" applyFont="1" applyFill="1" applyAlignment="1">
      <alignment horizontal="center"/>
    </xf>
    <xf numFmtId="0" fontId="50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" fontId="22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/>
    </xf>
    <xf numFmtId="0" fontId="53" fillId="3" borderId="0" xfId="0" applyFont="1" applyFill="1" applyAlignment="1">
      <alignment horizontal="center"/>
    </xf>
    <xf numFmtId="0" fontId="43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_Лист4" xfId="1" xr:uid="{ABD4B2D0-2312-43B2-928C-4194FA1663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18E6-D4BB-4B53-8002-88FDED8473A5}">
  <sheetPr>
    <tabColor theme="6"/>
  </sheetPr>
  <dimension ref="B2:AY146"/>
  <sheetViews>
    <sheetView tabSelected="1" topLeftCell="A86" workbookViewId="0">
      <selection activeCell="B111" sqref="B111:V111"/>
    </sheetView>
  </sheetViews>
  <sheetFormatPr defaultRowHeight="15" x14ac:dyDescent="0.25"/>
  <cols>
    <col min="1" max="1" width="1.5703125" customWidth="1"/>
    <col min="2" max="2" width="4.42578125" customWidth="1"/>
    <col min="3" max="3" width="2.85546875" customWidth="1"/>
    <col min="4" max="4" width="4" customWidth="1"/>
    <col min="5" max="5" width="3.85546875" customWidth="1"/>
    <col min="6" max="6" width="9.140625" customWidth="1"/>
    <col min="8" max="8" width="1.85546875" customWidth="1"/>
    <col min="9" max="9" width="3" customWidth="1"/>
    <col min="10" max="10" width="7" customWidth="1"/>
    <col min="11" max="11" width="6.42578125" customWidth="1"/>
    <col min="12" max="12" width="6.28515625" customWidth="1"/>
    <col min="13" max="13" width="2.85546875" customWidth="1"/>
    <col min="14" max="14" width="5.28515625" customWidth="1"/>
    <col min="15" max="15" width="5.5703125" customWidth="1"/>
    <col min="16" max="16" width="6.28515625" customWidth="1"/>
    <col min="17" max="17" width="8.140625" style="473" customWidth="1"/>
    <col min="18" max="18" width="2.5703125" style="473" customWidth="1"/>
    <col min="19" max="19" width="9.140625" style="473"/>
    <col min="20" max="20" width="7.5703125" style="473" customWidth="1"/>
    <col min="21" max="22" width="9.140625" style="473"/>
    <col min="23" max="23" width="8.7109375" style="473" customWidth="1"/>
  </cols>
  <sheetData>
    <row r="2" spans="2:23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4"/>
      <c r="U2" s="3"/>
      <c r="V2" s="3"/>
      <c r="W2" s="4"/>
    </row>
    <row r="3" spans="2:23" ht="18.75" x14ac:dyDescent="0.3">
      <c r="B3" s="1"/>
      <c r="C3" s="2"/>
      <c r="D3" s="2"/>
      <c r="E3" s="2"/>
      <c r="F3" s="2"/>
      <c r="G3" s="2"/>
      <c r="H3" s="5" t="s">
        <v>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3"/>
      <c r="V3" s="3"/>
      <c r="W3" s="4"/>
    </row>
    <row r="4" spans="2:23" x14ac:dyDescent="0.25"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3"/>
      <c r="V4" s="3"/>
      <c r="W4" s="4"/>
    </row>
    <row r="5" spans="2:23" x14ac:dyDescent="0.25">
      <c r="B5" s="1"/>
      <c r="C5" s="7" t="s">
        <v>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4"/>
    </row>
    <row r="6" spans="2:23" x14ac:dyDescent="0.25">
      <c r="B6" s="8"/>
      <c r="C6" s="2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9"/>
      <c r="R6" s="9"/>
      <c r="S6" s="9"/>
      <c r="T6" s="9"/>
      <c r="U6" s="9"/>
      <c r="V6" s="9"/>
      <c r="W6" s="4"/>
    </row>
    <row r="7" spans="2:23" x14ac:dyDescent="0.25">
      <c r="B7" s="8"/>
      <c r="C7" s="3" t="s">
        <v>2</v>
      </c>
      <c r="D7" s="3"/>
      <c r="E7" s="3"/>
      <c r="F7" s="10">
        <v>43831</v>
      </c>
      <c r="G7" s="11"/>
      <c r="H7" s="10">
        <v>44196</v>
      </c>
      <c r="I7" s="11"/>
      <c r="J7" s="11"/>
      <c r="K7" s="11"/>
      <c r="L7" s="12" t="s">
        <v>3</v>
      </c>
      <c r="M7" s="13" t="s">
        <v>4</v>
      </c>
      <c r="N7" s="14"/>
      <c r="O7" s="14"/>
      <c r="P7" s="14"/>
      <c r="Q7" s="14"/>
      <c r="R7" s="14"/>
      <c r="S7" s="14"/>
      <c r="T7" s="15"/>
      <c r="U7" s="16">
        <v>83</v>
      </c>
      <c r="V7" s="9"/>
      <c r="W7" s="4"/>
    </row>
    <row r="8" spans="2:23" x14ac:dyDescent="0.25">
      <c r="B8" s="17"/>
      <c r="C8" s="1"/>
      <c r="D8" s="1"/>
      <c r="E8" s="2"/>
      <c r="F8" s="2"/>
      <c r="G8" s="2"/>
      <c r="H8" s="18"/>
      <c r="I8" s="18"/>
      <c r="J8" s="18"/>
      <c r="K8" s="18"/>
      <c r="L8" s="18"/>
      <c r="M8" s="18"/>
      <c r="N8" s="18"/>
      <c r="O8" s="18"/>
      <c r="P8" s="18"/>
      <c r="Q8" s="19"/>
      <c r="R8" s="19"/>
      <c r="S8" s="19"/>
      <c r="T8" s="9"/>
      <c r="U8" s="4"/>
      <c r="V8" s="4"/>
      <c r="W8" s="4"/>
    </row>
    <row r="9" spans="2:23" x14ac:dyDescent="0.25">
      <c r="B9" s="20" t="s">
        <v>5</v>
      </c>
      <c r="C9" s="20"/>
      <c r="D9" s="20"/>
      <c r="E9" s="20"/>
      <c r="F9" s="20"/>
      <c r="G9" s="21">
        <f>G10</f>
        <v>3500.2</v>
      </c>
      <c r="H9" s="22"/>
      <c r="I9" s="23" t="s">
        <v>6</v>
      </c>
      <c r="J9" s="23"/>
      <c r="K9" s="23"/>
      <c r="L9" s="24">
        <v>10</v>
      </c>
      <c r="M9" s="22"/>
      <c r="N9" s="25" t="s">
        <v>7</v>
      </c>
      <c r="O9" s="25"/>
      <c r="P9" s="25"/>
      <c r="Q9" s="26">
        <v>1994</v>
      </c>
      <c r="R9" s="9"/>
      <c r="S9" s="25" t="s">
        <v>8</v>
      </c>
      <c r="T9" s="25"/>
      <c r="U9" s="25"/>
      <c r="V9" s="25"/>
      <c r="W9" s="25"/>
    </row>
    <row r="10" spans="2:23" x14ac:dyDescent="0.25">
      <c r="B10" s="20" t="s">
        <v>9</v>
      </c>
      <c r="C10" s="20"/>
      <c r="D10" s="20"/>
      <c r="E10" s="20"/>
      <c r="F10" s="20"/>
      <c r="G10" s="21">
        <v>3500.2</v>
      </c>
      <c r="H10" s="22"/>
      <c r="I10" s="25" t="s">
        <v>10</v>
      </c>
      <c r="J10" s="25"/>
      <c r="K10" s="25"/>
      <c r="L10" s="24">
        <v>2</v>
      </c>
      <c r="M10" s="17"/>
      <c r="N10" s="27" t="s">
        <v>11</v>
      </c>
      <c r="O10" s="27"/>
      <c r="P10" s="28" t="s">
        <v>12</v>
      </c>
      <c r="Q10" s="28"/>
      <c r="R10" s="9"/>
      <c r="S10" s="29" t="s">
        <v>13</v>
      </c>
      <c r="T10" s="29"/>
      <c r="U10" s="29"/>
      <c r="V10" s="29"/>
      <c r="W10" s="29"/>
    </row>
    <row r="11" spans="2:23" x14ac:dyDescent="0.25">
      <c r="B11" s="20" t="s">
        <v>14</v>
      </c>
      <c r="C11" s="20"/>
      <c r="D11" s="20"/>
      <c r="E11" s="20"/>
      <c r="F11" s="20"/>
      <c r="G11" s="30">
        <v>0</v>
      </c>
      <c r="H11" s="22"/>
      <c r="I11" s="25" t="s">
        <v>15</v>
      </c>
      <c r="J11" s="25"/>
      <c r="K11" s="25"/>
      <c r="L11" s="31">
        <v>2</v>
      </c>
      <c r="M11" s="17"/>
      <c r="N11" s="25" t="s">
        <v>16</v>
      </c>
      <c r="O11" s="25"/>
      <c r="P11" s="25"/>
      <c r="Q11" s="32">
        <v>886</v>
      </c>
      <c r="R11" s="9"/>
      <c r="S11" s="29"/>
      <c r="T11" s="29"/>
      <c r="U11" s="29"/>
      <c r="V11" s="29"/>
      <c r="W11" s="29"/>
    </row>
    <row r="12" spans="2:23" x14ac:dyDescent="0.25">
      <c r="B12" s="20" t="s">
        <v>17</v>
      </c>
      <c r="C12" s="20"/>
      <c r="D12" s="20"/>
      <c r="E12" s="20"/>
      <c r="F12" s="20"/>
      <c r="G12" s="33">
        <v>1609</v>
      </c>
      <c r="H12" s="22"/>
      <c r="I12" s="25" t="s">
        <v>18</v>
      </c>
      <c r="J12" s="25"/>
      <c r="K12" s="25"/>
      <c r="L12" s="31">
        <v>60</v>
      </c>
      <c r="M12" s="22"/>
      <c r="N12" s="23" t="s">
        <v>19</v>
      </c>
      <c r="O12" s="23"/>
      <c r="P12" s="23"/>
      <c r="Q12" s="34" t="s">
        <v>20</v>
      </c>
      <c r="R12" s="19"/>
      <c r="S12" s="29"/>
      <c r="T12" s="29"/>
      <c r="U12" s="29"/>
      <c r="V12" s="29"/>
      <c r="W12" s="29"/>
    </row>
    <row r="13" spans="2:23" x14ac:dyDescent="0.25">
      <c r="B13" s="20" t="s">
        <v>21</v>
      </c>
      <c r="C13" s="20"/>
      <c r="D13" s="20"/>
      <c r="E13" s="20"/>
      <c r="F13" s="20"/>
      <c r="G13" s="33">
        <v>494.3</v>
      </c>
      <c r="H13" s="22"/>
      <c r="I13" s="25" t="s">
        <v>22</v>
      </c>
      <c r="J13" s="25"/>
      <c r="K13" s="25"/>
      <c r="L13" s="35">
        <v>150</v>
      </c>
      <c r="M13" s="22"/>
      <c r="N13" s="23"/>
      <c r="O13" s="23"/>
      <c r="P13" s="23"/>
      <c r="Q13" s="36"/>
      <c r="R13" s="19"/>
      <c r="S13" s="25" t="s">
        <v>23</v>
      </c>
      <c r="T13" s="25"/>
      <c r="U13" s="25"/>
      <c r="V13" s="37" t="s">
        <v>24</v>
      </c>
      <c r="W13" s="37"/>
    </row>
    <row r="14" spans="2:23" x14ac:dyDescent="0.25">
      <c r="B14" s="38"/>
      <c r="C14" s="1"/>
      <c r="D14" s="1"/>
      <c r="E14" s="1"/>
      <c r="F14" s="1"/>
      <c r="G14" s="1"/>
      <c r="H14" s="1"/>
      <c r="I14" s="1"/>
      <c r="J14" s="1"/>
      <c r="K14" s="1"/>
      <c r="L14" s="39"/>
      <c r="M14" s="1"/>
      <c r="N14" s="1"/>
      <c r="O14" s="1"/>
      <c r="P14" s="40"/>
      <c r="Q14" s="19"/>
      <c r="R14" s="19"/>
      <c r="S14" s="19"/>
      <c r="T14" s="9"/>
      <c r="U14" s="41"/>
      <c r="V14" s="41"/>
      <c r="W14" s="4"/>
    </row>
    <row r="15" spans="2:23" x14ac:dyDescent="0.25">
      <c r="B15" s="42" t="s">
        <v>25</v>
      </c>
      <c r="C15" s="42"/>
      <c r="D15" s="42"/>
      <c r="E15" s="42"/>
      <c r="F15" s="42"/>
      <c r="G15" s="42"/>
      <c r="H15" s="43">
        <v>16</v>
      </c>
      <c r="I15" s="44"/>
      <c r="J15" s="1"/>
      <c r="K15" s="1"/>
      <c r="L15" s="1"/>
      <c r="M15" s="1"/>
      <c r="N15" s="1"/>
      <c r="O15" s="1"/>
      <c r="P15" s="1"/>
      <c r="Q15" s="19"/>
      <c r="R15" s="19"/>
      <c r="S15" s="19"/>
      <c r="T15" s="9"/>
      <c r="U15" s="19"/>
      <c r="V15" s="19"/>
      <c r="W15" s="4"/>
    </row>
    <row r="16" spans="2:23" x14ac:dyDescent="0.25">
      <c r="B16" s="8"/>
      <c r="C16" s="2"/>
      <c r="D16" s="2"/>
      <c r="E16" s="2"/>
      <c r="F16" s="2"/>
      <c r="G16" s="2"/>
      <c r="H16" s="45"/>
      <c r="I16" s="45"/>
      <c r="J16" s="45"/>
      <c r="K16" s="45"/>
      <c r="L16" s="45"/>
      <c r="M16" s="45"/>
      <c r="N16" s="45"/>
      <c r="O16" s="45"/>
      <c r="P16" s="45"/>
      <c r="Q16" s="46"/>
      <c r="R16" s="46"/>
      <c r="S16" s="46"/>
      <c r="T16" s="9"/>
      <c r="U16" s="19"/>
      <c r="V16" s="19"/>
      <c r="W16" s="4"/>
    </row>
    <row r="17" spans="2:23" x14ac:dyDescent="0.25">
      <c r="B17" s="47" t="s">
        <v>26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>
        <v>48174.54</v>
      </c>
      <c r="Q17" s="49"/>
      <c r="R17" s="49"/>
      <c r="S17" s="50"/>
      <c r="T17" s="51"/>
      <c r="U17" s="19"/>
      <c r="V17" s="19"/>
      <c r="W17" s="4"/>
    </row>
    <row r="18" spans="2:23" x14ac:dyDescent="0.25">
      <c r="B18" s="52" t="s">
        <v>27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/>
      <c r="Q18" s="54"/>
      <c r="R18" s="54"/>
      <c r="S18" s="55"/>
      <c r="T18" s="51"/>
      <c r="U18" s="4"/>
      <c r="V18" s="4"/>
      <c r="W18" s="4"/>
    </row>
    <row r="19" spans="2:23" x14ac:dyDescent="0.25"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3"/>
      <c r="S19" s="4"/>
      <c r="T19" s="4"/>
      <c r="U19" s="3"/>
      <c r="V19" s="3"/>
      <c r="W19" s="4"/>
    </row>
    <row r="20" spans="2:23" ht="27.75" customHeight="1" x14ac:dyDescent="0.25">
      <c r="B20" s="56" t="s">
        <v>28</v>
      </c>
      <c r="C20" s="56"/>
      <c r="D20" s="56"/>
      <c r="E20" s="56"/>
      <c r="F20" s="56"/>
      <c r="G20" s="56"/>
      <c r="H20" s="56"/>
      <c r="I20" s="56"/>
      <c r="J20" s="57" t="s">
        <v>29</v>
      </c>
      <c r="K20" s="57"/>
      <c r="L20" s="57" t="s">
        <v>30</v>
      </c>
      <c r="M20" s="57"/>
      <c r="N20" s="57"/>
      <c r="O20" s="58" t="s">
        <v>31</v>
      </c>
      <c r="P20" s="59"/>
      <c r="Q20" s="60" t="s">
        <v>32</v>
      </c>
      <c r="R20" s="61"/>
      <c r="S20" s="62"/>
      <c r="T20" s="63"/>
      <c r="U20" s="4"/>
      <c r="V20" s="4"/>
      <c r="W20" s="4"/>
    </row>
    <row r="21" spans="2:23" x14ac:dyDescent="0.25">
      <c r="B21" s="64" t="s">
        <v>33</v>
      </c>
      <c r="C21" s="64"/>
      <c r="D21" s="64"/>
      <c r="E21" s="64"/>
      <c r="F21" s="64"/>
      <c r="G21" s="64"/>
      <c r="H21" s="64"/>
      <c r="I21" s="64"/>
      <c r="J21" s="65">
        <f>J22</f>
        <v>137564.15</v>
      </c>
      <c r="K21" s="65"/>
      <c r="L21" s="66">
        <f>L22</f>
        <v>860629.2</v>
      </c>
      <c r="M21" s="66"/>
      <c r="N21" s="66"/>
      <c r="O21" s="67">
        <f>O22</f>
        <v>861754.95</v>
      </c>
      <c r="P21" s="67"/>
      <c r="Q21" s="68">
        <f>Q22</f>
        <v>136438.40000000002</v>
      </c>
      <c r="R21" s="69"/>
      <c r="S21" s="70"/>
      <c r="T21" s="71"/>
      <c r="U21" s="72"/>
      <c r="V21" s="72"/>
      <c r="W21" s="72"/>
    </row>
    <row r="22" spans="2:23" x14ac:dyDescent="0.25">
      <c r="B22" s="73" t="s">
        <v>33</v>
      </c>
      <c r="C22" s="73"/>
      <c r="D22" s="73"/>
      <c r="E22" s="73"/>
      <c r="F22" s="73"/>
      <c r="G22" s="73"/>
      <c r="H22" s="73"/>
      <c r="I22" s="73"/>
      <c r="J22" s="74">
        <v>137564.15</v>
      </c>
      <c r="K22" s="74"/>
      <c r="L22" s="75">
        <v>860629.2</v>
      </c>
      <c r="M22" s="75"/>
      <c r="N22" s="75"/>
      <c r="O22" s="76">
        <v>861754.95</v>
      </c>
      <c r="P22" s="76"/>
      <c r="Q22" s="77">
        <f>J22+L22-O22</f>
        <v>136438.40000000002</v>
      </c>
      <c r="R22" s="78"/>
      <c r="S22" s="79"/>
      <c r="T22" s="80"/>
      <c r="U22" s="81"/>
      <c r="V22" s="81"/>
      <c r="W22" s="81"/>
    </row>
    <row r="23" spans="2:23" s="91" customFormat="1" x14ac:dyDescent="0.25">
      <c r="B23" s="82" t="s">
        <v>34</v>
      </c>
      <c r="C23" s="82"/>
      <c r="D23" s="82"/>
      <c r="E23" s="82"/>
      <c r="F23" s="82"/>
      <c r="G23" s="82"/>
      <c r="H23" s="82"/>
      <c r="I23" s="82"/>
      <c r="J23" s="83"/>
      <c r="K23" s="83"/>
      <c r="L23" s="84">
        <f>170529.7+18061.03</f>
        <v>188590.73</v>
      </c>
      <c r="M23" s="84"/>
      <c r="N23" s="84"/>
      <c r="O23" s="85">
        <v>188590.73</v>
      </c>
      <c r="P23" s="85"/>
      <c r="Q23" s="86"/>
      <c r="R23" s="87"/>
      <c r="S23" s="88"/>
      <c r="T23" s="89"/>
      <c r="U23" s="90"/>
      <c r="V23" s="90"/>
      <c r="W23" s="90"/>
    </row>
    <row r="24" spans="2:23" x14ac:dyDescent="0.25">
      <c r="B24" s="92" t="s">
        <v>35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>
        <f>P17+O21</f>
        <v>909929.49</v>
      </c>
      <c r="P24" s="94"/>
      <c r="Q24" s="94"/>
      <c r="R24" s="94"/>
      <c r="S24" s="95"/>
      <c r="T24" s="96"/>
      <c r="U24" s="81"/>
      <c r="V24" s="81"/>
      <c r="W24" s="81"/>
    </row>
    <row r="25" spans="2:23" x14ac:dyDescent="0.25">
      <c r="B25" s="97"/>
      <c r="C25" s="98" t="s">
        <v>36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81"/>
      <c r="R25" s="81"/>
      <c r="S25" s="81"/>
      <c r="T25" s="81"/>
      <c r="U25" s="81"/>
      <c r="V25" s="81"/>
      <c r="W25" s="81"/>
    </row>
    <row r="26" spans="2:23" x14ac:dyDescent="0.25">
      <c r="B26" s="99" t="s">
        <v>37</v>
      </c>
      <c r="C26" s="100"/>
      <c r="D26" s="100"/>
      <c r="E26" s="100"/>
      <c r="F26" s="100"/>
      <c r="G26" s="100"/>
      <c r="H26" s="100"/>
      <c r="I26" s="101"/>
      <c r="J26" s="102">
        <v>0</v>
      </c>
      <c r="K26" s="102"/>
      <c r="L26" s="103">
        <v>0</v>
      </c>
      <c r="M26" s="103"/>
      <c r="N26" s="103"/>
      <c r="O26" s="104">
        <v>0</v>
      </c>
      <c r="P26" s="104"/>
      <c r="Q26" s="105">
        <f>J26+L26-O26</f>
        <v>0</v>
      </c>
      <c r="R26" s="106"/>
      <c r="S26" s="107"/>
      <c r="T26" s="108"/>
      <c r="U26" s="109"/>
      <c r="V26" s="109"/>
      <c r="W26" s="109"/>
    </row>
    <row r="27" spans="2:23" x14ac:dyDescent="0.25">
      <c r="B27" s="99" t="s">
        <v>38</v>
      </c>
      <c r="C27" s="100"/>
      <c r="D27" s="100"/>
      <c r="E27" s="100"/>
      <c r="F27" s="100"/>
      <c r="G27" s="100"/>
      <c r="H27" s="100"/>
      <c r="I27" s="101"/>
      <c r="J27" s="102">
        <v>0</v>
      </c>
      <c r="K27" s="102"/>
      <c r="L27" s="103">
        <v>0</v>
      </c>
      <c r="M27" s="103"/>
      <c r="N27" s="103"/>
      <c r="O27" s="104">
        <v>0</v>
      </c>
      <c r="P27" s="104"/>
      <c r="Q27" s="105">
        <f t="shared" ref="Q27:Q37" si="0">J27+L27-O27</f>
        <v>0</v>
      </c>
      <c r="R27" s="106"/>
      <c r="S27" s="107"/>
      <c r="T27" s="108"/>
      <c r="U27" s="109"/>
      <c r="V27" s="109"/>
      <c r="W27" s="109"/>
    </row>
    <row r="28" spans="2:23" x14ac:dyDescent="0.25">
      <c r="B28" s="99" t="s">
        <v>39</v>
      </c>
      <c r="C28" s="100"/>
      <c r="D28" s="100"/>
      <c r="E28" s="100"/>
      <c r="F28" s="100"/>
      <c r="G28" s="100"/>
      <c r="H28" s="100"/>
      <c r="I28" s="101"/>
      <c r="J28" s="110">
        <v>0</v>
      </c>
      <c r="K28" s="110"/>
      <c r="L28" s="103">
        <v>0</v>
      </c>
      <c r="M28" s="103"/>
      <c r="N28" s="103"/>
      <c r="O28" s="104">
        <v>0</v>
      </c>
      <c r="P28" s="104"/>
      <c r="Q28" s="105">
        <f t="shared" si="0"/>
        <v>0</v>
      </c>
      <c r="R28" s="106"/>
      <c r="S28" s="107"/>
      <c r="T28" s="80"/>
      <c r="U28" s="109"/>
      <c r="V28" s="109"/>
      <c r="W28" s="109"/>
    </row>
    <row r="29" spans="2:23" x14ac:dyDescent="0.25">
      <c r="B29" s="99" t="s">
        <v>40</v>
      </c>
      <c r="C29" s="100"/>
      <c r="D29" s="100"/>
      <c r="E29" s="100"/>
      <c r="F29" s="100"/>
      <c r="G29" s="100"/>
      <c r="H29" s="100"/>
      <c r="I29" s="101"/>
      <c r="J29" s="110">
        <v>16552.63</v>
      </c>
      <c r="K29" s="110"/>
      <c r="L29" s="103">
        <f>126007.2-269.75</f>
        <v>125737.45</v>
      </c>
      <c r="M29" s="103"/>
      <c r="N29" s="103"/>
      <c r="O29" s="104">
        <v>122645.33</v>
      </c>
      <c r="P29" s="104"/>
      <c r="Q29" s="105">
        <f t="shared" si="0"/>
        <v>19644.749999999985</v>
      </c>
      <c r="R29" s="106"/>
      <c r="S29" s="107"/>
      <c r="T29" s="80"/>
      <c r="U29" s="109"/>
      <c r="V29" s="109"/>
      <c r="W29" s="109"/>
    </row>
    <row r="30" spans="2:23" x14ac:dyDescent="0.25">
      <c r="B30" s="99" t="s">
        <v>41</v>
      </c>
      <c r="C30" s="100"/>
      <c r="D30" s="100"/>
      <c r="E30" s="100"/>
      <c r="F30" s="100"/>
      <c r="G30" s="100"/>
      <c r="H30" s="100"/>
      <c r="I30" s="101"/>
      <c r="J30" s="77">
        <v>0</v>
      </c>
      <c r="K30" s="79"/>
      <c r="L30" s="102">
        <v>0</v>
      </c>
      <c r="M30" s="111"/>
      <c r="N30" s="112"/>
      <c r="O30" s="105">
        <v>0</v>
      </c>
      <c r="P30" s="107"/>
      <c r="Q30" s="105">
        <f>J30+L30-O30</f>
        <v>0</v>
      </c>
      <c r="R30" s="106"/>
      <c r="S30" s="107"/>
      <c r="T30" s="80"/>
      <c r="U30" s="109"/>
      <c r="V30" s="109"/>
      <c r="W30" s="109"/>
    </row>
    <row r="31" spans="2:23" x14ac:dyDescent="0.25">
      <c r="B31" s="113" t="s">
        <v>42</v>
      </c>
      <c r="C31" s="114"/>
      <c r="D31" s="114"/>
      <c r="E31" s="114"/>
      <c r="F31" s="114"/>
      <c r="G31" s="114"/>
      <c r="H31" s="114"/>
      <c r="I31" s="115"/>
      <c r="J31" s="77">
        <v>16070.77</v>
      </c>
      <c r="K31" s="79"/>
      <c r="L31" s="102">
        <v>1814.34</v>
      </c>
      <c r="M31" s="111"/>
      <c r="N31" s="112"/>
      <c r="O31" s="105">
        <v>273.92</v>
      </c>
      <c r="P31" s="107"/>
      <c r="Q31" s="105">
        <f>J31+L31-O31</f>
        <v>17611.190000000002</v>
      </c>
      <c r="R31" s="106"/>
      <c r="S31" s="107"/>
      <c r="T31" s="80"/>
      <c r="U31" s="109"/>
      <c r="V31" s="109"/>
      <c r="W31" s="109"/>
    </row>
    <row r="32" spans="2:23" x14ac:dyDescent="0.25">
      <c r="B32" s="99" t="s">
        <v>43</v>
      </c>
      <c r="C32" s="100"/>
      <c r="D32" s="100"/>
      <c r="E32" s="100"/>
      <c r="F32" s="100"/>
      <c r="G32" s="100"/>
      <c r="H32" s="100"/>
      <c r="I32" s="101"/>
      <c r="J32" s="77">
        <v>17405.89</v>
      </c>
      <c r="K32" s="79"/>
      <c r="L32" s="102">
        <v>2287.2800000000002</v>
      </c>
      <c r="M32" s="111"/>
      <c r="N32" s="112"/>
      <c r="O32" s="105">
        <v>206.58</v>
      </c>
      <c r="P32" s="107"/>
      <c r="Q32" s="105">
        <f>J32+L32-O32</f>
        <v>19486.589999999997</v>
      </c>
      <c r="R32" s="106"/>
      <c r="S32" s="107"/>
      <c r="T32" s="80"/>
      <c r="U32" s="109"/>
      <c r="V32" s="109"/>
      <c r="W32" s="109"/>
    </row>
    <row r="33" spans="2:51" x14ac:dyDescent="0.25">
      <c r="B33" s="116" t="s">
        <v>44</v>
      </c>
      <c r="C33" s="117"/>
      <c r="D33" s="117"/>
      <c r="E33" s="117"/>
      <c r="F33" s="117"/>
      <c r="G33" s="117"/>
      <c r="H33" s="117"/>
      <c r="I33" s="118"/>
      <c r="J33" s="119">
        <f>J34+J35+J36+J37</f>
        <v>572041.29999999993</v>
      </c>
      <c r="K33" s="119"/>
      <c r="L33" s="120">
        <f>L34+L35+L36+L37</f>
        <v>2158919.89</v>
      </c>
      <c r="M33" s="120"/>
      <c r="N33" s="120"/>
      <c r="O33" s="120">
        <f>O34+O35+O36+O37</f>
        <v>2115115.37</v>
      </c>
      <c r="P33" s="120"/>
      <c r="Q33" s="121">
        <f t="shared" si="0"/>
        <v>615845.81999999983</v>
      </c>
      <c r="R33" s="122"/>
      <c r="S33" s="123"/>
      <c r="T33" s="124"/>
      <c r="U33" s="81"/>
      <c r="V33" s="81"/>
      <c r="W33" s="81"/>
    </row>
    <row r="34" spans="2:51" x14ac:dyDescent="0.25">
      <c r="B34" s="125" t="s">
        <v>45</v>
      </c>
      <c r="C34" s="126"/>
      <c r="D34" s="126"/>
      <c r="E34" s="126"/>
      <c r="F34" s="126"/>
      <c r="G34" s="126"/>
      <c r="H34" s="126"/>
      <c r="I34" s="127"/>
      <c r="J34" s="74">
        <v>98409.65</v>
      </c>
      <c r="K34" s="74"/>
      <c r="L34" s="128">
        <v>407418.98</v>
      </c>
      <c r="M34" s="128"/>
      <c r="N34" s="128"/>
      <c r="O34" s="129">
        <v>402970.32</v>
      </c>
      <c r="P34" s="129"/>
      <c r="Q34" s="121">
        <f t="shared" si="0"/>
        <v>102858.31</v>
      </c>
      <c r="R34" s="122"/>
      <c r="S34" s="123"/>
      <c r="T34" s="130"/>
      <c r="U34" s="81"/>
      <c r="V34" s="81"/>
      <c r="W34" s="81"/>
    </row>
    <row r="35" spans="2:51" x14ac:dyDescent="0.25">
      <c r="B35" s="125" t="s">
        <v>46</v>
      </c>
      <c r="C35" s="126"/>
      <c r="D35" s="126"/>
      <c r="E35" s="126"/>
      <c r="F35" s="126"/>
      <c r="G35" s="126"/>
      <c r="H35" s="126"/>
      <c r="I35" s="127"/>
      <c r="J35" s="74">
        <v>126456.22</v>
      </c>
      <c r="K35" s="74"/>
      <c r="L35" s="128">
        <v>352450.34</v>
      </c>
      <c r="M35" s="128"/>
      <c r="N35" s="128"/>
      <c r="O35" s="129">
        <v>347211.86</v>
      </c>
      <c r="P35" s="129"/>
      <c r="Q35" s="121">
        <f t="shared" si="0"/>
        <v>131694.70000000007</v>
      </c>
      <c r="R35" s="122"/>
      <c r="S35" s="123"/>
      <c r="T35" s="131"/>
      <c r="U35" s="81"/>
      <c r="V35" s="81"/>
      <c r="W35" s="81"/>
    </row>
    <row r="36" spans="2:51" x14ac:dyDescent="0.25">
      <c r="B36" s="125" t="s">
        <v>47</v>
      </c>
      <c r="C36" s="126"/>
      <c r="D36" s="126"/>
      <c r="E36" s="126"/>
      <c r="F36" s="126"/>
      <c r="G36" s="126"/>
      <c r="H36" s="126"/>
      <c r="I36" s="127"/>
      <c r="J36" s="74">
        <v>321144.34000000003</v>
      </c>
      <c r="K36" s="74"/>
      <c r="L36" s="128">
        <v>1200757.45</v>
      </c>
      <c r="M36" s="128"/>
      <c r="N36" s="128"/>
      <c r="O36" s="129">
        <v>1175608.79</v>
      </c>
      <c r="P36" s="129"/>
      <c r="Q36" s="121">
        <f t="shared" si="0"/>
        <v>346293</v>
      </c>
      <c r="R36" s="122"/>
      <c r="S36" s="123"/>
      <c r="T36" s="131"/>
      <c r="U36" s="81"/>
      <c r="V36" s="81"/>
      <c r="W36" s="81"/>
    </row>
    <row r="37" spans="2:51" x14ac:dyDescent="0.25">
      <c r="B37" s="132" t="s">
        <v>48</v>
      </c>
      <c r="C37" s="133"/>
      <c r="D37" s="133"/>
      <c r="E37" s="133"/>
      <c r="F37" s="133"/>
      <c r="G37" s="133"/>
      <c r="H37" s="133"/>
      <c r="I37" s="134"/>
      <c r="J37" s="135">
        <v>26031.09</v>
      </c>
      <c r="K37" s="135"/>
      <c r="L37" s="136">
        <f>198293.12</f>
        <v>198293.12</v>
      </c>
      <c r="M37" s="136"/>
      <c r="N37" s="136"/>
      <c r="O37" s="137">
        <v>189324.4</v>
      </c>
      <c r="P37" s="137"/>
      <c r="Q37" s="138">
        <f t="shared" si="0"/>
        <v>34999.81</v>
      </c>
      <c r="R37" s="139"/>
      <c r="S37" s="140"/>
      <c r="T37" s="131"/>
      <c r="U37" s="81"/>
      <c r="V37" s="81"/>
      <c r="W37" s="8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2" t="s">
        <v>49</v>
      </c>
      <c r="AS37" s="142"/>
      <c r="AT37" s="142"/>
      <c r="AU37" s="142"/>
      <c r="AV37" s="142"/>
      <c r="AW37" s="143" t="s">
        <v>50</v>
      </c>
      <c r="AX37" s="143"/>
      <c r="AY37" s="144" t="s">
        <v>51</v>
      </c>
    </row>
    <row r="38" spans="2:51" ht="18" customHeight="1" x14ac:dyDescent="0.25">
      <c r="B38" s="145" t="s">
        <v>52</v>
      </c>
      <c r="C38" s="146"/>
      <c r="D38" s="146"/>
      <c r="E38" s="146"/>
      <c r="F38" s="146"/>
      <c r="G38" s="147"/>
      <c r="H38" s="148"/>
      <c r="I38" s="149"/>
      <c r="J38" s="149"/>
      <c r="K38" s="149"/>
      <c r="L38" s="149"/>
      <c r="M38" s="149"/>
      <c r="N38" s="149"/>
      <c r="O38" s="150"/>
      <c r="P38" s="151"/>
      <c r="Q38" s="152">
        <f>5826.54+3250.6+3311.93+9813.12+6685.19+9997.12+2727.65+5331.31+5703.26+2913.62+8120.95+8244.94</f>
        <v>71926.23</v>
      </c>
      <c r="R38" s="152"/>
      <c r="S38" s="152"/>
      <c r="T38" s="150"/>
      <c r="U38" s="153"/>
      <c r="V38" s="153"/>
      <c r="W38" s="15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54" t="s">
        <v>53</v>
      </c>
      <c r="AS38" s="154"/>
      <c r="AT38" s="154"/>
      <c r="AU38" s="154" t="s">
        <v>54</v>
      </c>
      <c r="AV38" s="154"/>
      <c r="AW38" s="155" t="s">
        <v>53</v>
      </c>
      <c r="AX38" s="155" t="s">
        <v>54</v>
      </c>
      <c r="AY38" s="144"/>
    </row>
    <row r="39" spans="2:51" x14ac:dyDescent="0.25">
      <c r="B39" s="156" t="s">
        <v>55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8"/>
      <c r="Q39" s="150">
        <v>89990.16</v>
      </c>
      <c r="R39" s="153"/>
      <c r="S39" s="151"/>
      <c r="T39" s="150"/>
      <c r="U39" s="153"/>
      <c r="V39" s="153"/>
      <c r="W39" s="151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60"/>
      <c r="AS39" s="160"/>
      <c r="AT39" s="160"/>
      <c r="AU39" s="155"/>
      <c r="AV39" s="155"/>
      <c r="AW39" s="160"/>
      <c r="AX39" s="155"/>
      <c r="AY39" s="161"/>
    </row>
    <row r="40" spans="2:51" ht="15" customHeight="1" x14ac:dyDescent="0.25">
      <c r="B40" s="162" t="s">
        <v>56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/>
      <c r="Q40" s="165" t="s">
        <v>57</v>
      </c>
      <c r="R40" s="165"/>
      <c r="S40" s="165"/>
      <c r="T40" s="166"/>
      <c r="U40" s="167" t="s">
        <v>58</v>
      </c>
      <c r="V40" s="165"/>
      <c r="W40" s="166"/>
      <c r="AC40" s="168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70">
        <f>AR164</f>
        <v>0</v>
      </c>
      <c r="AS40" s="170"/>
      <c r="AT40" s="170"/>
      <c r="AU40" s="171">
        <f>AU164</f>
        <v>0</v>
      </c>
      <c r="AV40" s="171"/>
      <c r="AW40" s="172">
        <f>AW164</f>
        <v>0</v>
      </c>
      <c r="AX40" s="173">
        <f>AX164</f>
        <v>0</v>
      </c>
      <c r="AY40" s="174">
        <f>AX40-AU40</f>
        <v>0</v>
      </c>
    </row>
    <row r="41" spans="2:51" ht="26.25" customHeight="1" x14ac:dyDescent="0.25">
      <c r="B41" s="175" t="s">
        <v>59</v>
      </c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7"/>
      <c r="Q41" s="178" t="s">
        <v>53</v>
      </c>
      <c r="R41" s="178"/>
      <c r="S41" s="178"/>
      <c r="T41" s="179" t="s">
        <v>60</v>
      </c>
      <c r="U41" s="178" t="s">
        <v>53</v>
      </c>
      <c r="V41" s="178"/>
      <c r="W41" s="180" t="s">
        <v>60</v>
      </c>
      <c r="AC41" s="181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3"/>
      <c r="AS41" s="183"/>
      <c r="AT41" s="183"/>
      <c r="AU41" s="184"/>
      <c r="AV41" s="184"/>
      <c r="AW41" s="185"/>
      <c r="AX41" s="186"/>
      <c r="AY41" s="187"/>
    </row>
    <row r="42" spans="2:51" ht="14.25" customHeight="1" x14ac:dyDescent="0.25">
      <c r="B42" s="188" t="s">
        <v>61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90"/>
      <c r="R42" s="190"/>
      <c r="S42" s="190"/>
      <c r="T42" s="190"/>
      <c r="U42" s="190"/>
      <c r="V42" s="190"/>
      <c r="W42" s="191"/>
      <c r="AC42" s="181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3"/>
      <c r="AS42" s="183"/>
      <c r="AT42" s="183"/>
      <c r="AU42" s="184"/>
      <c r="AV42" s="184"/>
      <c r="AW42" s="185"/>
      <c r="AX42" s="186"/>
      <c r="AY42" s="187"/>
    </row>
    <row r="43" spans="2:51" ht="48.75" customHeight="1" x14ac:dyDescent="0.25">
      <c r="B43" s="192">
        <v>1</v>
      </c>
      <c r="C43" s="193" t="s">
        <v>62</v>
      </c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4">
        <f>T43*G9*12</f>
        <v>32761.871999999999</v>
      </c>
      <c r="R43" s="194"/>
      <c r="S43" s="194"/>
      <c r="T43" s="195">
        <v>0.78</v>
      </c>
      <c r="U43" s="196">
        <f>U45+U46+U48+U47</f>
        <v>29077.67</v>
      </c>
      <c r="V43" s="197"/>
      <c r="W43" s="198">
        <f>U43/G9/12</f>
        <v>0.69228591699521935</v>
      </c>
    </row>
    <row r="44" spans="2:51" x14ac:dyDescent="0.25">
      <c r="B44" s="192"/>
      <c r="C44" s="199" t="s">
        <v>63</v>
      </c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1"/>
      <c r="Q44" s="202"/>
      <c r="R44" s="203"/>
      <c r="S44" s="204"/>
      <c r="T44" s="205"/>
      <c r="U44" s="206"/>
      <c r="V44" s="206"/>
      <c r="W44" s="207"/>
    </row>
    <row r="45" spans="2:51" x14ac:dyDescent="0.25">
      <c r="B45" s="192"/>
      <c r="C45" s="208" t="s">
        <v>64</v>
      </c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10"/>
      <c r="Q45" s="202"/>
      <c r="R45" s="203"/>
      <c r="S45" s="204"/>
      <c r="T45" s="205"/>
      <c r="U45" s="211">
        <v>493.75</v>
      </c>
      <c r="V45" s="211"/>
      <c r="W45" s="207"/>
    </row>
    <row r="46" spans="2:51" x14ac:dyDescent="0.25">
      <c r="B46" s="192"/>
      <c r="C46" s="212" t="s">
        <v>65</v>
      </c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4"/>
      <c r="Q46" s="202"/>
      <c r="R46" s="203"/>
      <c r="S46" s="204"/>
      <c r="T46" s="205"/>
      <c r="U46" s="211">
        <v>600</v>
      </c>
      <c r="V46" s="211"/>
      <c r="W46" s="207"/>
    </row>
    <row r="47" spans="2:51" x14ac:dyDescent="0.25">
      <c r="B47" s="192"/>
      <c r="C47" s="208" t="s">
        <v>66</v>
      </c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10"/>
      <c r="Q47" s="215"/>
      <c r="R47" s="216"/>
      <c r="S47" s="217"/>
      <c r="T47" s="205"/>
      <c r="U47" s="218">
        <v>2839.74</v>
      </c>
      <c r="V47" s="218"/>
      <c r="W47" s="207"/>
    </row>
    <row r="48" spans="2:51" x14ac:dyDescent="0.25">
      <c r="B48" s="219"/>
      <c r="C48" s="220" t="s">
        <v>67</v>
      </c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1"/>
      <c r="R48" s="221"/>
      <c r="S48" s="221"/>
      <c r="T48" s="222"/>
      <c r="U48" s="223">
        <v>25144.18</v>
      </c>
      <c r="V48" s="224"/>
      <c r="W48" s="225"/>
    </row>
    <row r="49" spans="2:23" x14ac:dyDescent="0.25">
      <c r="B49" s="219"/>
      <c r="C49" s="226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8"/>
      <c r="Q49" s="229"/>
      <c r="R49" s="230"/>
      <c r="S49" s="231"/>
      <c r="T49" s="222"/>
      <c r="U49" s="232"/>
      <c r="V49" s="232"/>
      <c r="W49" s="225"/>
    </row>
    <row r="50" spans="2:23" ht="44.25" customHeight="1" x14ac:dyDescent="0.25">
      <c r="B50" s="192">
        <v>2</v>
      </c>
      <c r="C50" s="233" t="s">
        <v>68</v>
      </c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5"/>
      <c r="Q50" s="236">
        <f>T50*G9*12</f>
        <v>34021.944000000003</v>
      </c>
      <c r="R50" s="237"/>
      <c r="S50" s="238"/>
      <c r="T50" s="239">
        <v>0.81</v>
      </c>
      <c r="U50" s="240">
        <f>Q50+U56</f>
        <v>45522.944000000003</v>
      </c>
      <c r="V50" s="241"/>
      <c r="W50" s="239">
        <f>U50/G9/12</f>
        <v>1.0838176866083844</v>
      </c>
    </row>
    <row r="51" spans="2:23" x14ac:dyDescent="0.25">
      <c r="B51" s="192"/>
      <c r="C51" s="242" t="s">
        <v>63</v>
      </c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4"/>
      <c r="Q51" s="245"/>
      <c r="R51" s="246"/>
      <c r="S51" s="247"/>
      <c r="T51" s="239"/>
      <c r="U51" s="248"/>
      <c r="V51" s="249"/>
      <c r="W51" s="239"/>
    </row>
    <row r="52" spans="2:23" ht="24" customHeight="1" x14ac:dyDescent="0.25">
      <c r="B52" s="192"/>
      <c r="C52" s="250" t="s">
        <v>69</v>
      </c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2"/>
      <c r="Q52" s="245"/>
      <c r="R52" s="246"/>
      <c r="S52" s="247"/>
      <c r="T52" s="239"/>
      <c r="U52" s="248"/>
      <c r="V52" s="249"/>
      <c r="W52" s="239"/>
    </row>
    <row r="53" spans="2:23" ht="15" customHeight="1" x14ac:dyDescent="0.25">
      <c r="B53" s="192"/>
      <c r="C53" s="250" t="s">
        <v>70</v>
      </c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2"/>
      <c r="Q53" s="245"/>
      <c r="R53" s="246"/>
      <c r="S53" s="247"/>
      <c r="T53" s="239"/>
      <c r="U53" s="248"/>
      <c r="V53" s="249"/>
      <c r="W53" s="239"/>
    </row>
    <row r="54" spans="2:23" ht="15" customHeight="1" x14ac:dyDescent="0.25">
      <c r="B54" s="192"/>
      <c r="C54" s="250" t="s">
        <v>71</v>
      </c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2"/>
      <c r="Q54" s="245"/>
      <c r="R54" s="246"/>
      <c r="S54" s="247"/>
      <c r="T54" s="239"/>
      <c r="U54" s="248"/>
      <c r="V54" s="249"/>
      <c r="W54" s="239"/>
    </row>
    <row r="55" spans="2:23" ht="15" customHeight="1" x14ac:dyDescent="0.25">
      <c r="B55" s="253"/>
      <c r="C55" s="254" t="s">
        <v>72</v>
      </c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6"/>
      <c r="Q55" s="257"/>
      <c r="R55" s="258"/>
      <c r="S55" s="259"/>
      <c r="T55" s="260"/>
      <c r="U55" s="261"/>
      <c r="V55" s="262"/>
      <c r="W55" s="260"/>
    </row>
    <row r="56" spans="2:23" ht="15" customHeight="1" x14ac:dyDescent="0.25">
      <c r="B56" s="253"/>
      <c r="C56" s="250" t="s">
        <v>73</v>
      </c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2"/>
      <c r="Q56" s="257"/>
      <c r="R56" s="258"/>
      <c r="S56" s="259"/>
      <c r="T56" s="260"/>
      <c r="U56" s="236">
        <f>U57+U58+U59</f>
        <v>11501</v>
      </c>
      <c r="V56" s="238"/>
      <c r="W56" s="260"/>
    </row>
    <row r="57" spans="2:23" ht="15" customHeight="1" x14ac:dyDescent="0.25">
      <c r="B57" s="253"/>
      <c r="C57" s="250" t="s">
        <v>74</v>
      </c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2"/>
      <c r="Q57" s="257"/>
      <c r="R57" s="258"/>
      <c r="S57" s="259"/>
      <c r="T57" s="260"/>
      <c r="U57" s="263">
        <v>3286</v>
      </c>
      <c r="V57" s="264"/>
      <c r="W57" s="265"/>
    </row>
    <row r="58" spans="2:23" ht="15" customHeight="1" x14ac:dyDescent="0.25">
      <c r="B58" s="253"/>
      <c r="C58" s="250" t="s">
        <v>75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2"/>
      <c r="Q58" s="266"/>
      <c r="R58" s="267"/>
      <c r="S58" s="268"/>
      <c r="T58" s="260"/>
      <c r="U58" s="263">
        <v>3286</v>
      </c>
      <c r="V58" s="264"/>
      <c r="W58" s="265"/>
    </row>
    <row r="59" spans="2:23" ht="15" customHeight="1" x14ac:dyDescent="0.25">
      <c r="B59" s="253"/>
      <c r="C59" s="254" t="s">
        <v>76</v>
      </c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6"/>
      <c r="Q59" s="257"/>
      <c r="R59" s="258"/>
      <c r="S59" s="259"/>
      <c r="T59" s="260"/>
      <c r="U59" s="263">
        <f>1643+3286</f>
        <v>4929</v>
      </c>
      <c r="V59" s="264"/>
      <c r="W59" s="265"/>
    </row>
    <row r="60" spans="2:23" ht="15" customHeight="1" x14ac:dyDescent="0.25">
      <c r="B60" s="253"/>
      <c r="C60" s="269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1"/>
      <c r="Q60" s="257"/>
      <c r="R60" s="258"/>
      <c r="S60" s="259"/>
      <c r="T60" s="260"/>
      <c r="U60" s="222"/>
      <c r="V60" s="225"/>
      <c r="W60" s="265"/>
    </row>
    <row r="61" spans="2:23" ht="30.75" customHeight="1" x14ac:dyDescent="0.25">
      <c r="B61" s="272" t="s">
        <v>77</v>
      </c>
      <c r="C61" s="273" t="s">
        <v>78</v>
      </c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36">
        <f>T61*G9*12</f>
        <v>35282.015999999996</v>
      </c>
      <c r="R61" s="237"/>
      <c r="S61" s="238"/>
      <c r="T61" s="239">
        <v>0.84</v>
      </c>
      <c r="U61" s="236">
        <f>Q61</f>
        <v>35282.015999999996</v>
      </c>
      <c r="V61" s="238"/>
      <c r="W61" s="239">
        <f>U61/G9/12</f>
        <v>0.84</v>
      </c>
    </row>
    <row r="62" spans="2:23" s="91" customFormat="1" hidden="1" x14ac:dyDescent="0.25">
      <c r="B62" s="274"/>
      <c r="C62" s="220" t="s">
        <v>79</v>
      </c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75"/>
      <c r="R62" s="275"/>
      <c r="S62" s="275"/>
      <c r="T62" s="239"/>
      <c r="U62" s="236"/>
      <c r="V62" s="238"/>
      <c r="W62" s="239"/>
    </row>
    <row r="63" spans="2:23" hidden="1" x14ac:dyDescent="0.25">
      <c r="B63" s="274"/>
      <c r="C63" s="220" t="s">
        <v>80</v>
      </c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75"/>
      <c r="R63" s="275"/>
      <c r="S63" s="275"/>
      <c r="T63" s="239"/>
      <c r="U63" s="236"/>
      <c r="V63" s="238"/>
      <c r="W63" s="239"/>
    </row>
    <row r="64" spans="2:23" hidden="1" x14ac:dyDescent="0.25">
      <c r="B64" s="274"/>
      <c r="C64" s="220" t="s">
        <v>80</v>
      </c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75"/>
      <c r="R64" s="275"/>
      <c r="S64" s="275"/>
      <c r="T64" s="239"/>
      <c r="U64" s="236"/>
      <c r="V64" s="238"/>
      <c r="W64" s="239"/>
    </row>
    <row r="65" spans="2:23" hidden="1" x14ac:dyDescent="0.25">
      <c r="B65" s="274"/>
      <c r="C65" s="220" t="s">
        <v>81</v>
      </c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75"/>
      <c r="R65" s="275"/>
      <c r="S65" s="275"/>
      <c r="T65" s="239"/>
      <c r="U65" s="236"/>
      <c r="V65" s="238"/>
      <c r="W65" s="239"/>
    </row>
    <row r="66" spans="2:23" hidden="1" x14ac:dyDescent="0.25">
      <c r="B66" s="274"/>
      <c r="C66" s="220" t="s">
        <v>82</v>
      </c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36"/>
      <c r="R66" s="237"/>
      <c r="S66" s="238"/>
      <c r="T66" s="239"/>
      <c r="U66" s="236"/>
      <c r="V66" s="238"/>
      <c r="W66" s="239"/>
    </row>
    <row r="67" spans="2:23" hidden="1" x14ac:dyDescent="0.25">
      <c r="B67" s="274"/>
      <c r="C67" s="220" t="s">
        <v>83</v>
      </c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36"/>
      <c r="R67" s="237"/>
      <c r="S67" s="238"/>
      <c r="T67" s="239"/>
      <c r="U67" s="236"/>
      <c r="V67" s="238"/>
      <c r="W67" s="239"/>
    </row>
    <row r="68" spans="2:23" x14ac:dyDescent="0.25">
      <c r="B68" s="274"/>
      <c r="C68" s="212" t="s">
        <v>84</v>
      </c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4"/>
      <c r="Q68" s="248"/>
      <c r="R68" s="276"/>
      <c r="S68" s="249"/>
      <c r="T68" s="239"/>
      <c r="U68" s="277"/>
      <c r="V68" s="278"/>
      <c r="W68" s="239"/>
    </row>
    <row r="69" spans="2:23" ht="15" customHeight="1" x14ac:dyDescent="0.25">
      <c r="B69" s="274"/>
      <c r="C69" s="220" t="s">
        <v>85</v>
      </c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2"/>
      <c r="R69" s="279"/>
      <c r="S69" s="225"/>
      <c r="T69" s="265"/>
      <c r="U69" s="280"/>
      <c r="V69" s="281"/>
      <c r="W69" s="265"/>
    </row>
    <row r="70" spans="2:23" x14ac:dyDescent="0.25">
      <c r="B70" s="274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2"/>
      <c r="R70" s="279"/>
      <c r="S70" s="225"/>
      <c r="T70" s="265"/>
      <c r="U70" s="280"/>
      <c r="V70" s="281"/>
      <c r="W70" s="265"/>
    </row>
    <row r="71" spans="2:23" x14ac:dyDescent="0.25">
      <c r="B71" s="282" t="s">
        <v>86</v>
      </c>
      <c r="C71" s="283" t="s">
        <v>87</v>
      </c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285"/>
      <c r="Q71" s="286">
        <f>T71*G9*12</f>
        <v>46202.64</v>
      </c>
      <c r="R71" s="287"/>
      <c r="S71" s="288"/>
      <c r="T71" s="249">
        <v>1.1000000000000001</v>
      </c>
      <c r="U71" s="236">
        <f>Q71</f>
        <v>46202.64</v>
      </c>
      <c r="V71" s="238"/>
      <c r="W71" s="239">
        <f>U71/G9/12</f>
        <v>1.1000000000000001</v>
      </c>
    </row>
    <row r="72" spans="2:23" ht="27" customHeight="1" x14ac:dyDescent="0.25">
      <c r="B72" s="274"/>
      <c r="C72" s="289" t="s">
        <v>88</v>
      </c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1"/>
      <c r="Q72" s="263"/>
      <c r="R72" s="292"/>
      <c r="S72" s="264"/>
      <c r="T72" s="225"/>
      <c r="U72" s="293"/>
      <c r="V72" s="294"/>
      <c r="W72" s="265"/>
    </row>
    <row r="73" spans="2:23" x14ac:dyDescent="0.25">
      <c r="B73" s="274"/>
      <c r="C73" s="212" t="s">
        <v>89</v>
      </c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4"/>
      <c r="Q73" s="222"/>
      <c r="R73" s="279"/>
      <c r="S73" s="225"/>
      <c r="T73" s="225"/>
      <c r="U73" s="295"/>
      <c r="V73" s="296"/>
      <c r="W73" s="265"/>
    </row>
    <row r="74" spans="2:23" ht="15" customHeight="1" x14ac:dyDescent="0.25">
      <c r="B74" s="274"/>
      <c r="C74" s="289" t="s">
        <v>90</v>
      </c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1"/>
      <c r="Q74" s="222"/>
      <c r="R74" s="279"/>
      <c r="S74" s="225"/>
      <c r="T74" s="225"/>
      <c r="U74" s="295"/>
      <c r="V74" s="296"/>
      <c r="W74" s="265"/>
    </row>
    <row r="75" spans="2:23" ht="18" customHeight="1" x14ac:dyDescent="0.25">
      <c r="B75" s="274"/>
      <c r="C75" s="297" t="s">
        <v>91</v>
      </c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9"/>
      <c r="Q75" s="222"/>
      <c r="R75" s="279"/>
      <c r="S75" s="225"/>
      <c r="T75" s="225"/>
      <c r="U75" s="293"/>
      <c r="V75" s="294"/>
      <c r="W75" s="265"/>
    </row>
    <row r="76" spans="2:23" ht="15" customHeight="1" x14ac:dyDescent="0.25">
      <c r="B76" s="274"/>
      <c r="C76" s="208" t="s">
        <v>92</v>
      </c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10"/>
      <c r="Q76" s="222"/>
      <c r="R76" s="279"/>
      <c r="S76" s="225"/>
      <c r="T76" s="225"/>
      <c r="U76" s="300"/>
      <c r="V76" s="301"/>
      <c r="W76" s="265"/>
    </row>
    <row r="77" spans="2:23" ht="15" customHeight="1" x14ac:dyDescent="0.25">
      <c r="B77" s="274"/>
      <c r="C77" s="226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8"/>
      <c r="Q77" s="222"/>
      <c r="R77" s="279"/>
      <c r="S77" s="225"/>
      <c r="T77" s="225"/>
      <c r="U77" s="300"/>
      <c r="V77" s="301"/>
      <c r="W77" s="265"/>
    </row>
    <row r="78" spans="2:23" ht="15" customHeight="1" x14ac:dyDescent="0.25">
      <c r="B78" s="282" t="s">
        <v>93</v>
      </c>
      <c r="C78" s="233" t="s">
        <v>94</v>
      </c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5"/>
      <c r="Q78" s="236">
        <f>T78*G9*12</f>
        <v>8820.503999999999</v>
      </c>
      <c r="R78" s="237"/>
      <c r="S78" s="238"/>
      <c r="T78" s="249">
        <v>0.21</v>
      </c>
      <c r="U78" s="302">
        <f>U79</f>
        <v>6600</v>
      </c>
      <c r="V78" s="303"/>
      <c r="W78" s="239">
        <f>U78/G9/12</f>
        <v>0.15713387806411064</v>
      </c>
    </row>
    <row r="79" spans="2:23" ht="15" customHeight="1" x14ac:dyDescent="0.25">
      <c r="B79" s="274"/>
      <c r="C79" s="226" t="s">
        <v>95</v>
      </c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8"/>
      <c r="Q79" s="222"/>
      <c r="R79" s="279"/>
      <c r="S79" s="225"/>
      <c r="T79" s="225"/>
      <c r="U79" s="295">
        <v>6600</v>
      </c>
      <c r="V79" s="296"/>
      <c r="W79" s="265"/>
    </row>
    <row r="80" spans="2:23" ht="15" customHeight="1" x14ac:dyDescent="0.25">
      <c r="B80" s="274"/>
      <c r="C80" s="226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8"/>
      <c r="Q80" s="222"/>
      <c r="R80" s="279"/>
      <c r="S80" s="225"/>
      <c r="T80" s="225"/>
      <c r="U80" s="300"/>
      <c r="V80" s="301"/>
      <c r="W80" s="265"/>
    </row>
    <row r="81" spans="2:23" x14ac:dyDescent="0.25">
      <c r="B81" s="282" t="s">
        <v>96</v>
      </c>
      <c r="C81" s="304" t="s">
        <v>97</v>
      </c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6"/>
      <c r="Q81" s="236">
        <f>T81*G9*12</f>
        <v>21841.248</v>
      </c>
      <c r="R81" s="237"/>
      <c r="S81" s="238"/>
      <c r="T81" s="249">
        <v>0.52</v>
      </c>
      <c r="U81" s="236">
        <f>U82+U83</f>
        <v>22497.96</v>
      </c>
      <c r="V81" s="238"/>
      <c r="W81" s="239">
        <f>U81/G9/12</f>
        <v>0.53563510656533919</v>
      </c>
    </row>
    <row r="82" spans="2:23" ht="38.25" customHeight="1" x14ac:dyDescent="0.25">
      <c r="B82" s="274"/>
      <c r="C82" s="307" t="s">
        <v>98</v>
      </c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9"/>
      <c r="Q82" s="222"/>
      <c r="R82" s="279"/>
      <c r="S82" s="225"/>
      <c r="T82" s="225"/>
      <c r="U82" s="310">
        <f>1874.83*12</f>
        <v>22497.96</v>
      </c>
      <c r="V82" s="311"/>
      <c r="W82" s="265"/>
    </row>
    <row r="83" spans="2:23" x14ac:dyDescent="0.25">
      <c r="B83" s="274"/>
      <c r="C83" s="312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4"/>
      <c r="Q83" s="222"/>
      <c r="R83" s="279"/>
      <c r="S83" s="225"/>
      <c r="T83" s="225"/>
      <c r="U83" s="293"/>
      <c r="V83" s="294"/>
      <c r="W83" s="265"/>
    </row>
    <row r="84" spans="2:23" x14ac:dyDescent="0.25">
      <c r="B84" s="282" t="s">
        <v>99</v>
      </c>
      <c r="C84" s="315" t="s">
        <v>100</v>
      </c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6">
        <f>T84*G9*12</f>
        <v>4200.24</v>
      </c>
      <c r="R84" s="316"/>
      <c r="S84" s="316"/>
      <c r="T84" s="239">
        <v>0.1</v>
      </c>
      <c r="U84" s="236">
        <f>U85</f>
        <v>0</v>
      </c>
      <c r="V84" s="238"/>
      <c r="W84" s="239">
        <f>U84/G9/12</f>
        <v>0</v>
      </c>
    </row>
    <row r="85" spans="2:23" x14ac:dyDescent="0.25">
      <c r="B85" s="274"/>
      <c r="C85" s="208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10"/>
      <c r="Q85" s="317"/>
      <c r="R85" s="318"/>
      <c r="S85" s="319"/>
      <c r="T85" s="225"/>
      <c r="U85" s="295">
        <v>0</v>
      </c>
      <c r="V85" s="296"/>
      <c r="W85" s="265"/>
    </row>
    <row r="86" spans="2:23" s="325" customFormat="1" x14ac:dyDescent="0.25">
      <c r="B86" s="282" t="s">
        <v>101</v>
      </c>
      <c r="C86" s="304" t="s">
        <v>102</v>
      </c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6"/>
      <c r="Q86" s="320">
        <f>T86*G9*12</f>
        <v>102905.88</v>
      </c>
      <c r="R86" s="321"/>
      <c r="S86" s="322"/>
      <c r="T86" s="249">
        <v>2.4500000000000002</v>
      </c>
      <c r="U86" s="323">
        <f>U88+U89+U90</f>
        <v>102034.79999999999</v>
      </c>
      <c r="V86" s="324"/>
      <c r="W86" s="239">
        <f>U86/G9/12</f>
        <v>2.4292611850751382</v>
      </c>
    </row>
    <row r="87" spans="2:23" x14ac:dyDescent="0.25">
      <c r="B87" s="274"/>
      <c r="C87" s="212" t="s">
        <v>103</v>
      </c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  <c r="Q87" s="326"/>
      <c r="R87" s="327"/>
      <c r="S87" s="328"/>
      <c r="T87" s="225"/>
      <c r="U87" s="263"/>
      <c r="V87" s="264"/>
      <c r="W87" s="265"/>
    </row>
    <row r="88" spans="2:23" x14ac:dyDescent="0.25">
      <c r="B88" s="274"/>
      <c r="C88" s="208" t="s">
        <v>104</v>
      </c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10"/>
      <c r="Q88" s="317"/>
      <c r="R88" s="318"/>
      <c r="S88" s="319"/>
      <c r="T88" s="225"/>
      <c r="U88" s="263">
        <f>8377.9*12</f>
        <v>100534.79999999999</v>
      </c>
      <c r="V88" s="264"/>
      <c r="W88" s="265"/>
    </row>
    <row r="89" spans="2:23" x14ac:dyDescent="0.25">
      <c r="B89" s="274"/>
      <c r="C89" s="212" t="s">
        <v>105</v>
      </c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  <c r="Q89" s="326"/>
      <c r="R89" s="327"/>
      <c r="S89" s="328"/>
      <c r="T89" s="225"/>
      <c r="U89" s="295">
        <v>1500</v>
      </c>
      <c r="V89" s="296"/>
      <c r="W89" s="265"/>
    </row>
    <row r="90" spans="2:23" x14ac:dyDescent="0.25">
      <c r="B90" s="274"/>
      <c r="C90" s="208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10"/>
      <c r="Q90" s="317"/>
      <c r="R90" s="318"/>
      <c r="S90" s="319"/>
      <c r="T90" s="225"/>
      <c r="U90" s="295"/>
      <c r="V90" s="296"/>
      <c r="W90" s="265"/>
    </row>
    <row r="91" spans="2:23" x14ac:dyDescent="0.25">
      <c r="B91" s="329">
        <v>9</v>
      </c>
      <c r="C91" s="330" t="s">
        <v>106</v>
      </c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P91" s="331"/>
      <c r="Q91" s="286"/>
      <c r="R91" s="287"/>
      <c r="S91" s="288"/>
      <c r="T91" s="249"/>
      <c r="U91" s="236"/>
      <c r="V91" s="238"/>
      <c r="W91" s="239"/>
    </row>
    <row r="92" spans="2:23" x14ac:dyDescent="0.25">
      <c r="B92" s="219"/>
      <c r="C92" s="220" t="s">
        <v>107</v>
      </c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332">
        <f>T92*G9*12</f>
        <v>68883.935999999987</v>
      </c>
      <c r="R92" s="332"/>
      <c r="S92" s="332"/>
      <c r="T92" s="239">
        <v>1.64</v>
      </c>
      <c r="U92" s="236">
        <f>(7381.34*12)+U93</f>
        <v>94131.48</v>
      </c>
      <c r="V92" s="238"/>
      <c r="W92" s="239">
        <f>U92/G9/12</f>
        <v>2.2410976515627676</v>
      </c>
    </row>
    <row r="93" spans="2:23" x14ac:dyDescent="0.25">
      <c r="B93" s="219"/>
      <c r="C93" s="208" t="s">
        <v>108</v>
      </c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  <c r="Q93" s="333"/>
      <c r="R93" s="334"/>
      <c r="S93" s="335"/>
      <c r="T93" s="239"/>
      <c r="U93" s="263">
        <v>5555.4</v>
      </c>
      <c r="V93" s="264"/>
      <c r="W93" s="265"/>
    </row>
    <row r="94" spans="2:23" x14ac:dyDescent="0.25">
      <c r="B94" s="219"/>
      <c r="C94" s="336"/>
      <c r="D94" s="337"/>
      <c r="E94" s="337"/>
      <c r="F94" s="337"/>
      <c r="G94" s="337"/>
      <c r="H94" s="337"/>
      <c r="I94" s="337"/>
      <c r="J94" s="337"/>
      <c r="K94" s="337"/>
      <c r="L94" s="337"/>
      <c r="M94" s="337"/>
      <c r="N94" s="337"/>
      <c r="O94" s="337"/>
      <c r="P94" s="338"/>
      <c r="Q94" s="339"/>
      <c r="R94" s="340"/>
      <c r="S94" s="341"/>
      <c r="T94" s="239"/>
      <c r="U94" s="222"/>
      <c r="V94" s="225"/>
      <c r="W94" s="265"/>
    </row>
    <row r="95" spans="2:23" x14ac:dyDescent="0.25">
      <c r="B95" s="329">
        <v>10</v>
      </c>
      <c r="C95" s="330" t="s">
        <v>109</v>
      </c>
      <c r="D95" s="331"/>
      <c r="E95" s="331"/>
      <c r="F95" s="331"/>
      <c r="G95" s="331"/>
      <c r="H95" s="227"/>
      <c r="I95" s="227"/>
      <c r="J95" s="227"/>
      <c r="K95" s="227"/>
      <c r="L95" s="227"/>
      <c r="M95" s="227"/>
      <c r="N95" s="227"/>
      <c r="O95" s="227"/>
      <c r="P95" s="228"/>
      <c r="Q95" s="236">
        <f>T95*G9*12</f>
        <v>23101.32</v>
      </c>
      <c r="R95" s="237"/>
      <c r="S95" s="238"/>
      <c r="T95" s="239">
        <v>0.55000000000000004</v>
      </c>
      <c r="U95" s="236">
        <f>3521.41*12</f>
        <v>42256.92</v>
      </c>
      <c r="V95" s="238"/>
      <c r="W95" s="239">
        <f>U95/G9/12</f>
        <v>1.0060596537340725</v>
      </c>
    </row>
    <row r="96" spans="2:23" x14ac:dyDescent="0.25">
      <c r="B96" s="329"/>
      <c r="C96" s="330"/>
      <c r="D96" s="331"/>
      <c r="E96" s="331"/>
      <c r="F96" s="331"/>
      <c r="G96" s="331"/>
      <c r="H96" s="227"/>
      <c r="I96" s="227"/>
      <c r="J96" s="227"/>
      <c r="K96" s="227"/>
      <c r="L96" s="227"/>
      <c r="M96" s="227"/>
      <c r="N96" s="227"/>
      <c r="O96" s="227"/>
      <c r="P96" s="228"/>
      <c r="Q96" s="248"/>
      <c r="R96" s="276"/>
      <c r="S96" s="249"/>
      <c r="T96" s="239"/>
      <c r="U96" s="248"/>
      <c r="V96" s="249"/>
      <c r="W96" s="239"/>
    </row>
    <row r="97" spans="2:23" x14ac:dyDescent="0.25">
      <c r="B97" s="329">
        <v>11</v>
      </c>
      <c r="C97" s="330" t="s">
        <v>110</v>
      </c>
      <c r="D97" s="331"/>
      <c r="E97" s="331"/>
      <c r="F97" s="331"/>
      <c r="G97" s="331"/>
      <c r="H97" s="227"/>
      <c r="I97" s="227"/>
      <c r="J97" s="227"/>
      <c r="K97" s="227"/>
      <c r="L97" s="227"/>
      <c r="M97" s="227"/>
      <c r="N97" s="227"/>
      <c r="O97" s="227"/>
      <c r="P97" s="228"/>
      <c r="Q97" s="236">
        <f>T97*G9*12</f>
        <v>43262.472000000002</v>
      </c>
      <c r="R97" s="237"/>
      <c r="S97" s="238"/>
      <c r="T97" s="239">
        <v>1.03</v>
      </c>
      <c r="U97" s="236">
        <f>4616.39*12</f>
        <v>55396.680000000008</v>
      </c>
      <c r="V97" s="238"/>
      <c r="W97" s="239">
        <f>U97/G9/12</f>
        <v>1.3188932061025087</v>
      </c>
    </row>
    <row r="98" spans="2:23" x14ac:dyDescent="0.25">
      <c r="B98" s="219"/>
      <c r="C98" s="226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8"/>
      <c r="Q98" s="248"/>
      <c r="R98" s="276"/>
      <c r="S98" s="249"/>
      <c r="T98" s="239"/>
      <c r="U98" s="248"/>
      <c r="V98" s="249"/>
      <c r="W98" s="239"/>
    </row>
    <row r="99" spans="2:23" x14ac:dyDescent="0.25">
      <c r="B99" s="329">
        <v>12</v>
      </c>
      <c r="C99" s="283" t="s">
        <v>111</v>
      </c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  <c r="P99" s="285"/>
      <c r="Q99" s="236">
        <f>T99*G9*12</f>
        <v>2520.1439999999998</v>
      </c>
      <c r="R99" s="237"/>
      <c r="S99" s="238"/>
      <c r="T99" s="239">
        <v>0.06</v>
      </c>
      <c r="U99" s="236">
        <v>0</v>
      </c>
      <c r="V99" s="238"/>
      <c r="W99" s="239">
        <f>U99/G9/12</f>
        <v>0</v>
      </c>
    </row>
    <row r="100" spans="2:23" x14ac:dyDescent="0.25">
      <c r="B100" s="329"/>
      <c r="C100" s="342"/>
      <c r="D100" s="343"/>
      <c r="E100" s="343"/>
      <c r="F100" s="343"/>
      <c r="G100" s="343"/>
      <c r="H100" s="343"/>
      <c r="I100" s="343"/>
      <c r="J100" s="343"/>
      <c r="K100" s="343"/>
      <c r="L100" s="343"/>
      <c r="M100" s="343"/>
      <c r="N100" s="343"/>
      <c r="O100" s="343"/>
      <c r="P100" s="343"/>
      <c r="Q100" s="248"/>
      <c r="R100" s="276"/>
      <c r="S100" s="249"/>
      <c r="T100" s="249"/>
      <c r="U100" s="248"/>
      <c r="V100" s="249"/>
      <c r="W100" s="239"/>
    </row>
    <row r="101" spans="2:23" x14ac:dyDescent="0.25">
      <c r="B101" s="329">
        <v>13</v>
      </c>
      <c r="C101" s="330" t="s">
        <v>112</v>
      </c>
      <c r="D101" s="331"/>
      <c r="E101" s="331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1"/>
      <c r="Q101" s="344"/>
      <c r="R101" s="345"/>
      <c r="S101" s="346"/>
      <c r="T101" s="347"/>
      <c r="U101" s="323"/>
      <c r="V101" s="324"/>
      <c r="W101" s="239"/>
    </row>
    <row r="102" spans="2:23" x14ac:dyDescent="0.25">
      <c r="B102" s="219"/>
      <c r="C102" s="220" t="s">
        <v>113</v>
      </c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348">
        <f>T102*G9*12</f>
        <v>165909.47999999998</v>
      </c>
      <c r="R102" s="348"/>
      <c r="S102" s="348"/>
      <c r="T102" s="239">
        <v>3.95</v>
      </c>
      <c r="U102" s="236">
        <f>17395.99*12</f>
        <v>208751.88</v>
      </c>
      <c r="V102" s="238"/>
      <c r="W102" s="239">
        <f>U102/G9/12</f>
        <v>4.9699988572081599</v>
      </c>
    </row>
    <row r="103" spans="2:23" x14ac:dyDescent="0.25">
      <c r="B103" s="219"/>
      <c r="C103" s="349"/>
      <c r="D103" s="350"/>
      <c r="E103" s="350"/>
      <c r="F103" s="350"/>
      <c r="G103" s="350"/>
      <c r="H103" s="350"/>
      <c r="I103" s="350"/>
      <c r="J103" s="350"/>
      <c r="K103" s="350"/>
      <c r="L103" s="350"/>
      <c r="M103" s="350"/>
      <c r="N103" s="350"/>
      <c r="O103" s="350"/>
      <c r="P103" s="351"/>
      <c r="Q103" s="352"/>
      <c r="R103" s="353"/>
      <c r="S103" s="354"/>
      <c r="T103" s="239"/>
      <c r="U103" s="248"/>
      <c r="V103" s="249"/>
      <c r="W103" s="239"/>
    </row>
    <row r="104" spans="2:23" x14ac:dyDescent="0.25">
      <c r="B104" s="329">
        <v>14</v>
      </c>
      <c r="C104" s="315" t="s">
        <v>114</v>
      </c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  <c r="Q104" s="348">
        <f>T104*G9*12</f>
        <v>84844.847999999998</v>
      </c>
      <c r="R104" s="348"/>
      <c r="S104" s="348"/>
      <c r="T104" s="239">
        <v>2.02</v>
      </c>
      <c r="U104" s="236">
        <v>106240.67</v>
      </c>
      <c r="V104" s="238"/>
      <c r="W104" s="239">
        <f>U104/G9/12</f>
        <v>2.5293952250347602</v>
      </c>
    </row>
    <row r="105" spans="2:23" x14ac:dyDescent="0.25">
      <c r="B105" s="219"/>
      <c r="C105" s="208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10"/>
      <c r="Q105" s="263"/>
      <c r="R105" s="292"/>
      <c r="S105" s="264"/>
      <c r="T105" s="279"/>
      <c r="U105" s="263"/>
      <c r="V105" s="264"/>
      <c r="W105" s="265"/>
    </row>
    <row r="106" spans="2:23" x14ac:dyDescent="0.25">
      <c r="B106" s="355">
        <v>15</v>
      </c>
      <c r="C106" s="356" t="s">
        <v>115</v>
      </c>
      <c r="D106" s="356"/>
      <c r="E106" s="356"/>
      <c r="F106" s="356"/>
      <c r="G106" s="356"/>
      <c r="H106" s="356"/>
      <c r="I106" s="356"/>
      <c r="J106" s="356"/>
      <c r="K106" s="356"/>
      <c r="L106" s="356"/>
      <c r="M106" s="356"/>
      <c r="N106" s="356"/>
      <c r="O106" s="356"/>
      <c r="P106" s="356"/>
      <c r="Q106" s="357">
        <f>T106*G9*12</f>
        <v>0</v>
      </c>
      <c r="R106" s="357"/>
      <c r="S106" s="357"/>
      <c r="T106" s="358">
        <v>0</v>
      </c>
      <c r="U106" s="323">
        <f>Q106</f>
        <v>0</v>
      </c>
      <c r="V106" s="324"/>
      <c r="W106" s="239">
        <f>U106/G9/12</f>
        <v>0</v>
      </c>
    </row>
    <row r="107" spans="2:23" x14ac:dyDescent="0.25">
      <c r="B107" s="359"/>
      <c r="C107" s="360"/>
      <c r="D107" s="361"/>
      <c r="E107" s="361"/>
      <c r="F107" s="361"/>
      <c r="G107" s="361"/>
      <c r="H107" s="361"/>
      <c r="I107" s="361"/>
      <c r="J107" s="361"/>
      <c r="K107" s="361"/>
      <c r="L107" s="361"/>
      <c r="M107" s="361"/>
      <c r="N107" s="361"/>
      <c r="O107" s="361"/>
      <c r="P107" s="362"/>
      <c r="Q107" s="363"/>
      <c r="R107" s="364"/>
      <c r="S107" s="365"/>
      <c r="T107" s="366"/>
      <c r="U107" s="367"/>
      <c r="V107" s="368"/>
      <c r="W107" s="369"/>
    </row>
    <row r="108" spans="2:23" x14ac:dyDescent="0.25">
      <c r="B108" s="370" t="s">
        <v>116</v>
      </c>
      <c r="C108" s="370"/>
      <c r="D108" s="370"/>
      <c r="E108" s="370"/>
      <c r="F108" s="370"/>
      <c r="G108" s="370"/>
      <c r="H108" s="370"/>
      <c r="I108" s="370"/>
      <c r="J108" s="370"/>
      <c r="K108" s="370"/>
      <c r="L108" s="370"/>
      <c r="M108" s="370"/>
      <c r="N108" s="370"/>
      <c r="O108" s="370"/>
      <c r="P108" s="370"/>
      <c r="Q108" s="371">
        <f>Q43+Q50+Q61+Q71+Q78+Q81+Q84+Q86+Q92+Q95+Q97+Q102+Q104+Q106+Q99</f>
        <v>674558.54399999988</v>
      </c>
      <c r="R108" s="372"/>
      <c r="S108" s="372"/>
      <c r="T108" s="373">
        <f>T43+T50+T61+T71+T78+T81+T84+T86+T92+T95+T97+T102+T104+T106</f>
        <v>16</v>
      </c>
      <c r="U108" s="374">
        <f>U43+U50+U61+U71+U78+U81+U84+U86+U92+U95+U97+U102+U104+U106+U99</f>
        <v>793995.66</v>
      </c>
      <c r="V108" s="374"/>
      <c r="W108" s="375">
        <f>W43+W50+W61+W71+W78+W81+W84+W86+W92+W95+W97+W102+W104+W106</f>
        <v>18.903578366950462</v>
      </c>
    </row>
    <row r="109" spans="2:23" x14ac:dyDescent="0.25">
      <c r="B109" s="376"/>
      <c r="C109" s="376"/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6"/>
      <c r="Q109" s="377"/>
      <c r="R109" s="378"/>
      <c r="S109" s="378"/>
      <c r="T109" s="379"/>
      <c r="U109" s="380"/>
      <c r="V109" s="380"/>
      <c r="W109" s="381"/>
    </row>
    <row r="110" spans="2:23" ht="33" customHeight="1" x14ac:dyDescent="0.25">
      <c r="B110" s="382" t="s">
        <v>117</v>
      </c>
      <c r="C110" s="383"/>
      <c r="D110" s="383"/>
      <c r="E110" s="383"/>
      <c r="F110" s="383"/>
      <c r="G110" s="383"/>
      <c r="H110" s="383"/>
      <c r="I110" s="383"/>
      <c r="J110" s="383"/>
      <c r="K110" s="383"/>
      <c r="L110" s="383"/>
      <c r="M110" s="383"/>
      <c r="N110" s="383"/>
      <c r="O110" s="383"/>
      <c r="P110" s="383"/>
      <c r="Q110" s="383"/>
      <c r="R110" s="383"/>
      <c r="S110" s="383"/>
      <c r="T110" s="384"/>
      <c r="U110" s="385">
        <f>O24-Q38-U108-Q39</f>
        <v>-45982.560000000027</v>
      </c>
      <c r="V110" s="386"/>
      <c r="W110" s="387"/>
    </row>
    <row r="111" spans="2:23" x14ac:dyDescent="0.25">
      <c r="B111" s="388" t="s">
        <v>118</v>
      </c>
      <c r="C111" s="389"/>
      <c r="D111" s="389"/>
      <c r="E111" s="389"/>
      <c r="F111" s="389"/>
      <c r="G111" s="389"/>
      <c r="H111" s="389"/>
      <c r="I111" s="389"/>
      <c r="J111" s="389"/>
      <c r="K111" s="389"/>
      <c r="L111" s="389"/>
      <c r="M111" s="389"/>
      <c r="N111" s="389"/>
      <c r="O111" s="389"/>
      <c r="P111" s="389"/>
      <c r="Q111" s="389"/>
      <c r="R111" s="389"/>
      <c r="S111" s="389"/>
      <c r="T111" s="389"/>
      <c r="U111" s="389"/>
      <c r="V111" s="390"/>
      <c r="W111" s="391"/>
    </row>
    <row r="112" spans="2:23" x14ac:dyDescent="0.25">
      <c r="B112" s="392" t="s">
        <v>119</v>
      </c>
      <c r="C112" s="393"/>
      <c r="D112" s="393"/>
      <c r="E112" s="393"/>
      <c r="F112" s="393"/>
      <c r="G112" s="393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4"/>
      <c r="T112" s="395"/>
      <c r="U112" s="396">
        <v>109285.68</v>
      </c>
      <c r="V112" s="397"/>
      <c r="W112" s="391"/>
    </row>
    <row r="113" spans="2:23" x14ac:dyDescent="0.25">
      <c r="B113" s="398" t="s">
        <v>120</v>
      </c>
      <c r="C113" s="399"/>
      <c r="D113" s="399"/>
      <c r="E113" s="399"/>
      <c r="F113" s="399"/>
      <c r="G113" s="399"/>
      <c r="H113" s="399"/>
      <c r="I113" s="399"/>
      <c r="J113" s="399"/>
      <c r="K113" s="399"/>
      <c r="L113" s="399"/>
      <c r="M113" s="399"/>
      <c r="N113" s="399"/>
      <c r="O113" s="399"/>
      <c r="P113" s="399"/>
      <c r="Q113" s="399"/>
      <c r="R113" s="399"/>
      <c r="S113" s="400"/>
      <c r="T113" s="401"/>
      <c r="U113" s="396">
        <f>O29</f>
        <v>122645.33</v>
      </c>
      <c r="V113" s="397"/>
      <c r="W113" s="402"/>
    </row>
    <row r="114" spans="2:23" x14ac:dyDescent="0.25">
      <c r="B114" s="403" t="s">
        <v>121</v>
      </c>
      <c r="C114" s="404"/>
      <c r="D114" s="404"/>
      <c r="E114" s="404"/>
      <c r="F114" s="404"/>
      <c r="G114" s="404"/>
      <c r="H114" s="404"/>
      <c r="I114" s="404"/>
      <c r="J114" s="404"/>
      <c r="K114" s="404"/>
      <c r="L114" s="404"/>
      <c r="M114" s="404"/>
      <c r="N114" s="404"/>
      <c r="O114" s="404"/>
      <c r="P114" s="404"/>
      <c r="Q114" s="404"/>
      <c r="R114" s="404"/>
      <c r="S114" s="405"/>
      <c r="T114" s="406"/>
      <c r="U114" s="407">
        <f>U112+U113</f>
        <v>231931.01</v>
      </c>
      <c r="V114" s="408"/>
      <c r="W114" s="391"/>
    </row>
    <row r="115" spans="2:23" x14ac:dyDescent="0.25">
      <c r="B115" s="409">
        <v>1</v>
      </c>
      <c r="C115" s="410" t="s">
        <v>122</v>
      </c>
      <c r="D115" s="410"/>
      <c r="E115" s="410"/>
      <c r="F115" s="410"/>
      <c r="G115" s="410"/>
      <c r="H115" s="410"/>
      <c r="I115" s="410"/>
      <c r="J115" s="410"/>
      <c r="K115" s="410"/>
      <c r="L115" s="410"/>
      <c r="M115" s="410"/>
      <c r="N115" s="410"/>
      <c r="O115" s="410"/>
      <c r="P115" s="410"/>
      <c r="Q115" s="410"/>
      <c r="R115" s="410"/>
      <c r="S115" s="410"/>
      <c r="T115" s="411"/>
      <c r="U115" s="218">
        <v>48050</v>
      </c>
      <c r="V115" s="218"/>
      <c r="W115" s="391"/>
    </row>
    <row r="116" spans="2:23" x14ac:dyDescent="0.25">
      <c r="B116" s="409">
        <v>2</v>
      </c>
      <c r="C116" s="410" t="s">
        <v>123</v>
      </c>
      <c r="D116" s="410"/>
      <c r="E116" s="410"/>
      <c r="F116" s="410"/>
      <c r="G116" s="410"/>
      <c r="H116" s="410"/>
      <c r="I116" s="410"/>
      <c r="J116" s="410"/>
      <c r="K116" s="410"/>
      <c r="L116" s="410"/>
      <c r="M116" s="410"/>
      <c r="N116" s="410"/>
      <c r="O116" s="410"/>
      <c r="P116" s="410"/>
      <c r="Q116" s="410"/>
      <c r="R116" s="410"/>
      <c r="S116" s="410"/>
      <c r="T116" s="411"/>
      <c r="U116" s="412">
        <v>43440</v>
      </c>
      <c r="V116" s="412"/>
      <c r="W116" s="391"/>
    </row>
    <row r="117" spans="2:23" x14ac:dyDescent="0.25">
      <c r="B117" s="409">
        <v>3</v>
      </c>
      <c r="C117" s="410" t="s">
        <v>124</v>
      </c>
      <c r="D117" s="410"/>
      <c r="E117" s="410"/>
      <c r="F117" s="410"/>
      <c r="G117" s="410"/>
      <c r="H117" s="410"/>
      <c r="I117" s="410"/>
      <c r="J117" s="410"/>
      <c r="K117" s="410"/>
      <c r="L117" s="410"/>
      <c r="M117" s="410"/>
      <c r="N117" s="410"/>
      <c r="O117" s="410"/>
      <c r="P117" s="410"/>
      <c r="Q117" s="410"/>
      <c r="R117" s="410"/>
      <c r="S117" s="410"/>
      <c r="T117" s="411"/>
      <c r="U117" s="412">
        <v>56030.42</v>
      </c>
      <c r="V117" s="412"/>
      <c r="W117" s="391"/>
    </row>
    <row r="118" spans="2:23" x14ac:dyDescent="0.25">
      <c r="B118" s="409">
        <v>4</v>
      </c>
      <c r="C118" s="413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  <c r="R118" s="414"/>
      <c r="S118" s="415"/>
      <c r="T118" s="411"/>
      <c r="U118" s="223"/>
      <c r="V118" s="224"/>
      <c r="W118" s="391"/>
    </row>
    <row r="119" spans="2:23" x14ac:dyDescent="0.25">
      <c r="B119" s="409">
        <v>5</v>
      </c>
      <c r="C119" s="416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1"/>
      <c r="T119" s="411"/>
      <c r="U119" s="223"/>
      <c r="V119" s="224"/>
      <c r="W119" s="391"/>
    </row>
    <row r="120" spans="2:23" x14ac:dyDescent="0.25">
      <c r="B120" s="417" t="s">
        <v>125</v>
      </c>
      <c r="C120" s="418"/>
      <c r="D120" s="418"/>
      <c r="E120" s="418"/>
      <c r="F120" s="418"/>
      <c r="G120" s="418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9"/>
      <c r="T120" s="420"/>
      <c r="U120" s="421">
        <f>U115+U116+U117+U118+U119</f>
        <v>147520.41999999998</v>
      </c>
      <c r="V120" s="422"/>
      <c r="W120" s="391"/>
    </row>
    <row r="121" spans="2:23" x14ac:dyDescent="0.25">
      <c r="B121" s="423" t="s">
        <v>126</v>
      </c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 s="424"/>
      <c r="O121" s="424"/>
      <c r="P121" s="424"/>
      <c r="Q121" s="424"/>
      <c r="R121" s="424"/>
      <c r="S121" s="425"/>
      <c r="T121" s="426"/>
      <c r="U121" s="427">
        <f>U114-U120</f>
        <v>84410.590000000026</v>
      </c>
      <c r="V121" s="428"/>
      <c r="W121" s="391"/>
    </row>
    <row r="122" spans="2:23" x14ac:dyDescent="0.25">
      <c r="B122" s="429"/>
      <c r="C122" s="429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/>
      <c r="N122" s="429"/>
      <c r="O122" s="429"/>
      <c r="P122" s="429"/>
      <c r="Q122" s="429"/>
      <c r="R122" s="429"/>
      <c r="S122" s="429"/>
      <c r="T122" s="429"/>
      <c r="U122" s="429"/>
      <c r="V122" s="429"/>
      <c r="W122" s="391"/>
    </row>
    <row r="123" spans="2:23" x14ac:dyDescent="0.25">
      <c r="B123" s="430"/>
      <c r="C123" s="431"/>
      <c r="D123" s="431"/>
      <c r="E123" s="431"/>
      <c r="F123" s="431"/>
      <c r="G123" s="431"/>
      <c r="H123" s="431"/>
      <c r="I123" s="431"/>
      <c r="J123" s="431"/>
      <c r="K123" s="431"/>
      <c r="L123" s="431"/>
      <c r="M123" s="431"/>
      <c r="N123" s="431"/>
      <c r="O123" s="431"/>
      <c r="P123" s="431"/>
      <c r="Q123" s="432"/>
      <c r="R123" s="432"/>
      <c r="S123" s="432"/>
      <c r="T123" s="433"/>
      <c r="U123" s="434"/>
      <c r="V123" s="434"/>
      <c r="W123" s="391"/>
    </row>
    <row r="124" spans="2:23" x14ac:dyDescent="0.25">
      <c r="B124" s="430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  <c r="S124" s="435"/>
      <c r="T124" s="436"/>
      <c r="U124" s="437"/>
      <c r="V124" s="437"/>
      <c r="W124" s="391"/>
    </row>
    <row r="125" spans="2:23" x14ac:dyDescent="0.25">
      <c r="B125" s="430"/>
      <c r="C125" s="431"/>
      <c r="D125" s="431"/>
      <c r="E125" s="431"/>
      <c r="F125" s="431"/>
      <c r="G125" s="431"/>
      <c r="H125" s="431"/>
      <c r="I125" s="431"/>
      <c r="J125" s="431"/>
      <c r="K125" s="431"/>
      <c r="L125" s="431"/>
      <c r="M125" s="431"/>
      <c r="N125" s="431"/>
      <c r="O125" s="431"/>
      <c r="P125" s="431"/>
      <c r="Q125" s="431"/>
      <c r="R125" s="431"/>
      <c r="S125" s="431"/>
      <c r="T125" s="431"/>
      <c r="U125" s="431"/>
      <c r="V125" s="431"/>
      <c r="W125" s="391"/>
    </row>
    <row r="126" spans="2:23" x14ac:dyDescent="0.25">
      <c r="B126" s="430"/>
      <c r="C126" s="438" t="s">
        <v>127</v>
      </c>
      <c r="D126" s="438"/>
      <c r="E126" s="438"/>
      <c r="F126" s="438"/>
      <c r="G126" s="438"/>
      <c r="H126" s="439"/>
      <c r="I126" s="439"/>
      <c r="J126" s="439"/>
      <c r="K126" s="439"/>
      <c r="L126" s="439"/>
      <c r="M126" s="439"/>
      <c r="N126" s="439"/>
      <c r="O126" s="440" t="s">
        <v>128</v>
      </c>
      <c r="P126" s="439"/>
      <c r="Q126" s="439"/>
      <c r="R126" s="439"/>
      <c r="S126" s="439"/>
      <c r="T126" s="436"/>
      <c r="U126" s="440"/>
      <c r="V126" s="440"/>
      <c r="W126" s="391"/>
    </row>
    <row r="127" spans="2:23" x14ac:dyDescent="0.25">
      <c r="B127" s="441"/>
      <c r="C127" s="431"/>
      <c r="D127" s="431"/>
      <c r="E127" s="431"/>
      <c r="F127" s="431"/>
      <c r="G127" s="431"/>
      <c r="H127" s="431"/>
      <c r="I127" s="431"/>
      <c r="J127" s="431"/>
      <c r="K127" s="431"/>
      <c r="L127" s="431"/>
      <c r="M127" s="431"/>
      <c r="N127" s="431"/>
      <c r="O127" s="431"/>
      <c r="P127" s="431"/>
      <c r="Q127" s="442"/>
      <c r="R127" s="442"/>
      <c r="S127" s="442"/>
      <c r="T127" s="443"/>
      <c r="U127" s="444"/>
      <c r="V127" s="444"/>
      <c r="W127" s="402"/>
    </row>
    <row r="128" spans="2:23" x14ac:dyDescent="0.25">
      <c r="B128" s="441"/>
      <c r="C128" s="431"/>
      <c r="D128" s="431"/>
      <c r="E128" s="431"/>
      <c r="F128" s="431"/>
      <c r="G128" s="431"/>
      <c r="H128" s="431"/>
      <c r="I128" s="431"/>
      <c r="J128" s="431"/>
      <c r="K128" s="431"/>
      <c r="L128" s="431"/>
      <c r="M128" s="431"/>
      <c r="N128" s="431"/>
      <c r="O128" s="431"/>
      <c r="P128" s="431"/>
      <c r="Q128" s="445"/>
      <c r="R128" s="445"/>
      <c r="S128" s="445"/>
      <c r="T128" s="446"/>
      <c r="U128" s="444"/>
      <c r="V128" s="444"/>
      <c r="W128" s="402"/>
    </row>
    <row r="129" spans="2:23" x14ac:dyDescent="0.25">
      <c r="B129" s="447"/>
      <c r="C129" s="431" t="s">
        <v>129</v>
      </c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1"/>
      <c r="O129" s="431"/>
      <c r="P129" s="431"/>
      <c r="Q129" s="448"/>
      <c r="R129" s="448"/>
      <c r="S129" s="448"/>
      <c r="T129" s="381"/>
      <c r="U129" s="434"/>
      <c r="V129" s="434"/>
      <c r="W129" s="402"/>
    </row>
    <row r="130" spans="2:23" x14ac:dyDescent="0.25">
      <c r="B130" s="447"/>
      <c r="C130" s="431"/>
      <c r="D130" s="431"/>
      <c r="E130" s="431"/>
      <c r="F130" s="431"/>
      <c r="G130" s="431"/>
      <c r="H130" s="431"/>
      <c r="I130" s="431"/>
      <c r="J130" s="431"/>
      <c r="K130" s="431"/>
      <c r="L130" s="431"/>
      <c r="M130" s="431"/>
      <c r="N130" s="431"/>
      <c r="O130" s="431"/>
      <c r="P130" s="431"/>
      <c r="Q130" s="449"/>
      <c r="R130" s="449"/>
      <c r="S130" s="449"/>
      <c r="T130" s="450"/>
      <c r="U130" s="451"/>
      <c r="V130" s="451"/>
      <c r="W130" s="391"/>
    </row>
    <row r="131" spans="2:23" x14ac:dyDescent="0.25">
      <c r="B131" s="452"/>
      <c r="C131" s="452"/>
      <c r="D131" s="452"/>
      <c r="E131" s="452"/>
      <c r="F131" s="452"/>
      <c r="G131" s="452"/>
      <c r="H131" s="452"/>
      <c r="I131" s="452"/>
      <c r="J131" s="452"/>
      <c r="K131" s="452"/>
      <c r="L131" s="452"/>
      <c r="M131" s="452"/>
      <c r="N131" s="452"/>
      <c r="O131" s="452"/>
      <c r="P131" s="452"/>
      <c r="Q131" s="453"/>
      <c r="R131" s="453"/>
      <c r="S131" s="453"/>
      <c r="T131" s="454"/>
      <c r="U131" s="455"/>
      <c r="V131" s="455"/>
      <c r="W131" s="391"/>
    </row>
    <row r="132" spans="2:23" x14ac:dyDescent="0.25">
      <c r="B132" s="453"/>
      <c r="C132" s="453"/>
      <c r="D132" s="453"/>
      <c r="E132" s="453"/>
      <c r="F132" s="453"/>
      <c r="G132" s="453"/>
      <c r="H132" s="453"/>
      <c r="I132" s="453"/>
      <c r="J132" s="453"/>
      <c r="K132" s="453"/>
      <c r="L132" s="453"/>
      <c r="M132" s="453"/>
      <c r="N132" s="453"/>
      <c r="O132" s="453"/>
      <c r="P132" s="453"/>
      <c r="Q132" s="453"/>
      <c r="R132" s="453"/>
      <c r="S132" s="453"/>
      <c r="T132" s="453"/>
      <c r="U132" s="453"/>
      <c r="V132" s="453"/>
      <c r="W132" s="453"/>
    </row>
    <row r="133" spans="2:23" x14ac:dyDescent="0.25">
      <c r="B133" s="456"/>
      <c r="C133" s="457"/>
      <c r="D133" s="457"/>
      <c r="E133" s="457"/>
      <c r="F133" s="457"/>
      <c r="G133" s="457"/>
      <c r="H133" s="457"/>
      <c r="I133" s="457"/>
      <c r="J133" s="457"/>
      <c r="K133" s="457"/>
      <c r="L133" s="457"/>
      <c r="M133" s="457"/>
      <c r="N133" s="457"/>
      <c r="O133" s="457"/>
      <c r="P133" s="457"/>
      <c r="Q133" s="457"/>
      <c r="R133" s="457"/>
      <c r="S133" s="457"/>
      <c r="T133" s="458"/>
      <c r="U133" s="459"/>
      <c r="V133" s="459"/>
      <c r="W133" s="459"/>
    </row>
    <row r="134" spans="2:23" x14ac:dyDescent="0.25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460"/>
      <c r="V134" s="460"/>
      <c r="W134" s="454"/>
    </row>
    <row r="135" spans="2:23" x14ac:dyDescent="0.25"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461"/>
      <c r="V135" s="81"/>
      <c r="W135" s="454"/>
    </row>
    <row r="136" spans="2:23" x14ac:dyDescent="0.25"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81"/>
      <c r="V136" s="81"/>
      <c r="W136" s="454"/>
    </row>
    <row r="137" spans="2:23" x14ac:dyDescent="0.25">
      <c r="B137" s="462"/>
      <c r="C137" s="462"/>
      <c r="D137" s="462"/>
      <c r="E137" s="462"/>
      <c r="F137" s="462"/>
      <c r="G137" s="462"/>
      <c r="H137" s="462"/>
      <c r="I137" s="462"/>
      <c r="J137" s="462"/>
      <c r="K137" s="462"/>
      <c r="L137" s="462"/>
      <c r="M137" s="462"/>
      <c r="N137" s="462"/>
      <c r="O137" s="462"/>
      <c r="P137" s="462"/>
      <c r="Q137" s="462"/>
      <c r="R137" s="462"/>
      <c r="S137" s="462"/>
      <c r="T137" s="441"/>
      <c r="U137" s="463"/>
      <c r="V137" s="463"/>
      <c r="W137" s="454"/>
    </row>
    <row r="138" spans="2:23" x14ac:dyDescent="0.25">
      <c r="B138" s="464"/>
      <c r="C138" s="464"/>
      <c r="D138" s="464"/>
      <c r="E138" s="464"/>
      <c r="F138" s="464"/>
      <c r="G138" s="464"/>
      <c r="H138" s="464"/>
      <c r="I138" s="464"/>
      <c r="J138" s="464"/>
      <c r="K138" s="464"/>
      <c r="L138" s="464"/>
      <c r="M138" s="464"/>
      <c r="N138" s="464"/>
      <c r="O138" s="464"/>
      <c r="P138" s="464"/>
      <c r="Q138" s="464"/>
      <c r="R138" s="464"/>
      <c r="S138" s="464"/>
      <c r="T138" s="465"/>
      <c r="U138" s="463"/>
      <c r="V138" s="463"/>
      <c r="W138" s="454"/>
    </row>
    <row r="139" spans="2:23" x14ac:dyDescent="0.25">
      <c r="B139" s="464"/>
      <c r="C139" s="464"/>
      <c r="D139" s="464"/>
      <c r="E139" s="464"/>
      <c r="F139" s="464"/>
      <c r="G139" s="464"/>
      <c r="H139" s="464"/>
      <c r="I139" s="464"/>
      <c r="J139" s="464"/>
      <c r="K139" s="464"/>
      <c r="L139" s="464"/>
      <c r="M139" s="464"/>
      <c r="N139" s="464"/>
      <c r="O139" s="464"/>
      <c r="P139" s="464"/>
      <c r="Q139" s="464"/>
      <c r="R139" s="464"/>
      <c r="S139" s="464"/>
      <c r="T139" s="465"/>
      <c r="U139" s="463"/>
      <c r="V139" s="463"/>
      <c r="W139" s="454"/>
    </row>
    <row r="140" spans="2:23" x14ac:dyDescent="0.25">
      <c r="B140" s="466"/>
      <c r="C140" s="431"/>
      <c r="D140" s="431"/>
      <c r="E140" s="431"/>
      <c r="F140" s="431"/>
      <c r="G140" s="431"/>
      <c r="H140" s="431"/>
      <c r="I140" s="431"/>
      <c r="J140" s="431"/>
      <c r="K140" s="431"/>
      <c r="L140" s="431"/>
      <c r="M140" s="431"/>
      <c r="N140" s="431"/>
      <c r="O140" s="431"/>
      <c r="P140" s="431"/>
      <c r="Q140" s="431"/>
      <c r="R140" s="431"/>
      <c r="S140" s="431"/>
      <c r="T140" s="467"/>
      <c r="U140" s="468"/>
      <c r="V140" s="468"/>
      <c r="W140" s="454"/>
    </row>
    <row r="141" spans="2:23" x14ac:dyDescent="0.25">
      <c r="B141" s="466"/>
      <c r="C141" s="431"/>
      <c r="D141" s="431"/>
      <c r="E141" s="431"/>
      <c r="F141" s="431"/>
      <c r="G141" s="431"/>
      <c r="H141" s="431"/>
      <c r="I141" s="431"/>
      <c r="J141" s="431"/>
      <c r="K141" s="431"/>
      <c r="L141" s="431"/>
      <c r="M141" s="431"/>
      <c r="N141" s="431"/>
      <c r="O141" s="431"/>
      <c r="P141" s="431"/>
      <c r="Q141" s="431"/>
      <c r="R141" s="431"/>
      <c r="S141" s="431"/>
      <c r="T141" s="467"/>
      <c r="U141" s="451"/>
      <c r="V141" s="451"/>
      <c r="W141" s="454"/>
    </row>
    <row r="142" spans="2:23" x14ac:dyDescent="0.25">
      <c r="B142" s="464"/>
      <c r="C142" s="464"/>
      <c r="D142" s="464"/>
      <c r="E142" s="464"/>
      <c r="F142" s="464"/>
      <c r="G142" s="464"/>
      <c r="H142" s="464"/>
      <c r="I142" s="464"/>
      <c r="J142" s="464"/>
      <c r="K142" s="464"/>
      <c r="L142" s="464"/>
      <c r="M142" s="464"/>
      <c r="N142" s="464"/>
      <c r="O142" s="464"/>
      <c r="P142" s="464"/>
      <c r="Q142" s="464"/>
      <c r="R142" s="464"/>
      <c r="S142" s="464"/>
      <c r="T142" s="465"/>
      <c r="U142" s="463"/>
      <c r="V142" s="463"/>
      <c r="W142" s="454"/>
    </row>
    <row r="143" spans="2:23" x14ac:dyDescent="0.25">
      <c r="B143" s="469"/>
      <c r="C143" s="469"/>
      <c r="D143" s="469"/>
      <c r="E143" s="469"/>
      <c r="F143" s="469"/>
      <c r="G143" s="469"/>
      <c r="H143" s="470"/>
      <c r="I143" s="470"/>
      <c r="J143" s="470"/>
      <c r="K143" s="470"/>
      <c r="L143" s="470"/>
      <c r="M143" s="470"/>
      <c r="N143" s="470"/>
      <c r="O143" s="470"/>
      <c r="P143" s="470"/>
      <c r="Q143" s="454"/>
      <c r="R143" s="454"/>
      <c r="S143" s="454"/>
      <c r="T143" s="454"/>
      <c r="U143" s="471"/>
      <c r="V143" s="471"/>
      <c r="W143" s="454"/>
    </row>
    <row r="144" spans="2:23" x14ac:dyDescent="0.25">
      <c r="B144" s="472"/>
      <c r="C144" s="472"/>
      <c r="D144" s="472"/>
      <c r="E144" s="472"/>
      <c r="F144" s="472"/>
      <c r="G144" s="472"/>
      <c r="H144" s="472"/>
      <c r="I144" s="472"/>
      <c r="J144" s="472"/>
      <c r="K144" s="472"/>
      <c r="L144" s="472"/>
      <c r="M144" s="472"/>
      <c r="N144" s="472"/>
      <c r="O144" s="472"/>
      <c r="P144" s="472"/>
      <c r="Q144" s="472"/>
      <c r="R144" s="472"/>
      <c r="S144" s="472"/>
      <c r="T144" s="472"/>
      <c r="U144" s="472"/>
      <c r="V144" s="472"/>
      <c r="W144" s="454"/>
    </row>
    <row r="145" spans="2:23" x14ac:dyDescent="0.25">
      <c r="B145" s="464"/>
      <c r="C145" s="464"/>
      <c r="D145" s="464"/>
      <c r="E145" s="464"/>
      <c r="F145" s="464"/>
      <c r="G145" s="464"/>
      <c r="H145" s="464"/>
      <c r="I145" s="464"/>
      <c r="J145" s="464"/>
      <c r="K145" s="464"/>
      <c r="L145" s="464"/>
      <c r="M145" s="464"/>
      <c r="N145" s="464"/>
      <c r="O145" s="464"/>
      <c r="P145" s="464"/>
      <c r="Q145" s="464"/>
      <c r="R145" s="464"/>
      <c r="S145" s="464"/>
      <c r="T145" s="465"/>
      <c r="U145" s="444"/>
      <c r="V145" s="444"/>
      <c r="W145" s="454"/>
    </row>
    <row r="146" spans="2:23" x14ac:dyDescent="0.25">
      <c r="B146" s="464"/>
      <c r="C146" s="464"/>
      <c r="D146" s="464"/>
      <c r="E146" s="464"/>
      <c r="F146" s="464"/>
      <c r="G146" s="464"/>
      <c r="H146" s="464"/>
      <c r="I146" s="464"/>
      <c r="J146" s="464"/>
      <c r="K146" s="464"/>
      <c r="L146" s="464"/>
      <c r="M146" s="464"/>
      <c r="N146" s="464"/>
      <c r="O146" s="464"/>
      <c r="P146" s="464"/>
      <c r="Q146" s="464"/>
      <c r="R146" s="464"/>
      <c r="S146" s="464"/>
      <c r="T146" s="465"/>
      <c r="U146" s="444"/>
      <c r="V146" s="444"/>
      <c r="W146" s="454"/>
    </row>
  </sheetData>
  <mergeCells count="373">
    <mergeCell ref="B145:S145"/>
    <mergeCell ref="U145:V145"/>
    <mergeCell ref="B146:S146"/>
    <mergeCell ref="U146:V146"/>
    <mergeCell ref="C141:S141"/>
    <mergeCell ref="U141:V141"/>
    <mergeCell ref="B142:S142"/>
    <mergeCell ref="U142:V142"/>
    <mergeCell ref="H143:P143"/>
    <mergeCell ref="B144:V144"/>
    <mergeCell ref="B138:S138"/>
    <mergeCell ref="U138:V138"/>
    <mergeCell ref="B139:S139"/>
    <mergeCell ref="U139:V139"/>
    <mergeCell ref="C140:S140"/>
    <mergeCell ref="U140:V140"/>
    <mergeCell ref="B132:W132"/>
    <mergeCell ref="B133:S133"/>
    <mergeCell ref="U133:W133"/>
    <mergeCell ref="U134:V134"/>
    <mergeCell ref="B137:S137"/>
    <mergeCell ref="U137:V137"/>
    <mergeCell ref="C130:P130"/>
    <mergeCell ref="Q130:S130"/>
    <mergeCell ref="U130:V130"/>
    <mergeCell ref="B131:P131"/>
    <mergeCell ref="Q131:S131"/>
    <mergeCell ref="U131:V131"/>
    <mergeCell ref="C128:P128"/>
    <mergeCell ref="Q128:S128"/>
    <mergeCell ref="U128:V128"/>
    <mergeCell ref="C129:P129"/>
    <mergeCell ref="Q129:S129"/>
    <mergeCell ref="U129:V129"/>
    <mergeCell ref="C124:S124"/>
    <mergeCell ref="U124:V124"/>
    <mergeCell ref="C125:V125"/>
    <mergeCell ref="C127:P127"/>
    <mergeCell ref="Q127:S127"/>
    <mergeCell ref="U127:V127"/>
    <mergeCell ref="B120:S120"/>
    <mergeCell ref="U120:V120"/>
    <mergeCell ref="B121:S121"/>
    <mergeCell ref="U121:V121"/>
    <mergeCell ref="B122:V122"/>
    <mergeCell ref="C123:P123"/>
    <mergeCell ref="Q123:S123"/>
    <mergeCell ref="U123:V123"/>
    <mergeCell ref="C117:S117"/>
    <mergeCell ref="U117:V117"/>
    <mergeCell ref="C118:S118"/>
    <mergeCell ref="U118:V118"/>
    <mergeCell ref="C119:S119"/>
    <mergeCell ref="U119:V119"/>
    <mergeCell ref="B114:S114"/>
    <mergeCell ref="U114:V114"/>
    <mergeCell ref="C115:S115"/>
    <mergeCell ref="U115:V115"/>
    <mergeCell ref="C116:S116"/>
    <mergeCell ref="U116:V116"/>
    <mergeCell ref="B110:T110"/>
    <mergeCell ref="U110:W110"/>
    <mergeCell ref="B111:V111"/>
    <mergeCell ref="B112:S112"/>
    <mergeCell ref="U112:V112"/>
    <mergeCell ref="B113:S113"/>
    <mergeCell ref="U113:V113"/>
    <mergeCell ref="C106:P106"/>
    <mergeCell ref="Q106:S106"/>
    <mergeCell ref="U106:V106"/>
    <mergeCell ref="C107:P107"/>
    <mergeCell ref="Q107:S107"/>
    <mergeCell ref="B108:P108"/>
    <mergeCell ref="Q108:S108"/>
    <mergeCell ref="U108:V108"/>
    <mergeCell ref="C104:P104"/>
    <mergeCell ref="Q104:S104"/>
    <mergeCell ref="U104:V104"/>
    <mergeCell ref="C105:P105"/>
    <mergeCell ref="Q105:S105"/>
    <mergeCell ref="U105:V105"/>
    <mergeCell ref="Q101:S101"/>
    <mergeCell ref="U101:V101"/>
    <mergeCell ref="C102:P102"/>
    <mergeCell ref="Q102:S102"/>
    <mergeCell ref="U102:V102"/>
    <mergeCell ref="C103:P103"/>
    <mergeCell ref="Q103:S103"/>
    <mergeCell ref="Q95:S95"/>
    <mergeCell ref="U95:V95"/>
    <mergeCell ref="Q97:S97"/>
    <mergeCell ref="U97:V97"/>
    <mergeCell ref="C99:P99"/>
    <mergeCell ref="Q99:S99"/>
    <mergeCell ref="U99:V99"/>
    <mergeCell ref="Q91:S91"/>
    <mergeCell ref="U91:V91"/>
    <mergeCell ref="C92:P92"/>
    <mergeCell ref="Q92:S92"/>
    <mergeCell ref="U92:V92"/>
    <mergeCell ref="C93:P93"/>
    <mergeCell ref="Q93:S93"/>
    <mergeCell ref="U93:V93"/>
    <mergeCell ref="C88:P88"/>
    <mergeCell ref="U88:V88"/>
    <mergeCell ref="C89:P89"/>
    <mergeCell ref="Q89:S89"/>
    <mergeCell ref="U89:V89"/>
    <mergeCell ref="C90:P90"/>
    <mergeCell ref="U90:V90"/>
    <mergeCell ref="C85:P85"/>
    <mergeCell ref="U85:V85"/>
    <mergeCell ref="C86:P86"/>
    <mergeCell ref="Q86:S86"/>
    <mergeCell ref="U86:V86"/>
    <mergeCell ref="C87:P87"/>
    <mergeCell ref="Q87:S87"/>
    <mergeCell ref="U87:V87"/>
    <mergeCell ref="C82:P82"/>
    <mergeCell ref="U82:V82"/>
    <mergeCell ref="C83:P83"/>
    <mergeCell ref="U83:V83"/>
    <mergeCell ref="C84:P84"/>
    <mergeCell ref="Q84:S84"/>
    <mergeCell ref="U84:V84"/>
    <mergeCell ref="C76:P76"/>
    <mergeCell ref="C78:P78"/>
    <mergeCell ref="Q78:S78"/>
    <mergeCell ref="U78:V78"/>
    <mergeCell ref="U79:V79"/>
    <mergeCell ref="C81:P81"/>
    <mergeCell ref="Q81:S81"/>
    <mergeCell ref="U81:V81"/>
    <mergeCell ref="C73:P73"/>
    <mergeCell ref="U73:V73"/>
    <mergeCell ref="C74:P74"/>
    <mergeCell ref="U74:V74"/>
    <mergeCell ref="C75:P75"/>
    <mergeCell ref="U75:V75"/>
    <mergeCell ref="C70:P70"/>
    <mergeCell ref="C71:P71"/>
    <mergeCell ref="Q71:S71"/>
    <mergeCell ref="U71:V71"/>
    <mergeCell ref="C72:P72"/>
    <mergeCell ref="Q72:S72"/>
    <mergeCell ref="U72:V72"/>
    <mergeCell ref="C67:P67"/>
    <mergeCell ref="Q67:S67"/>
    <mergeCell ref="U67:V67"/>
    <mergeCell ref="C68:P68"/>
    <mergeCell ref="U68:V68"/>
    <mergeCell ref="C69:P69"/>
    <mergeCell ref="C65:P65"/>
    <mergeCell ref="Q65:S65"/>
    <mergeCell ref="U65:V65"/>
    <mergeCell ref="C66:P66"/>
    <mergeCell ref="Q66:S66"/>
    <mergeCell ref="U66:V66"/>
    <mergeCell ref="C63:P63"/>
    <mergeCell ref="Q63:S63"/>
    <mergeCell ref="U63:V63"/>
    <mergeCell ref="C64:P64"/>
    <mergeCell ref="Q64:S64"/>
    <mergeCell ref="U64:V64"/>
    <mergeCell ref="C59:P59"/>
    <mergeCell ref="U59:V59"/>
    <mergeCell ref="C61:P61"/>
    <mergeCell ref="Q61:S61"/>
    <mergeCell ref="U61:V61"/>
    <mergeCell ref="C62:P62"/>
    <mergeCell ref="Q62:S62"/>
    <mergeCell ref="U62:V62"/>
    <mergeCell ref="C56:P56"/>
    <mergeCell ref="U56:V56"/>
    <mergeCell ref="C57:P57"/>
    <mergeCell ref="U57:V57"/>
    <mergeCell ref="C58:P58"/>
    <mergeCell ref="Q58:S58"/>
    <mergeCell ref="U58:V58"/>
    <mergeCell ref="C51:P51"/>
    <mergeCell ref="C52:P52"/>
    <mergeCell ref="C53:P53"/>
    <mergeCell ref="C54:P54"/>
    <mergeCell ref="C55:P55"/>
    <mergeCell ref="U55:V55"/>
    <mergeCell ref="C47:P47"/>
    <mergeCell ref="U47:V47"/>
    <mergeCell ref="C48:P48"/>
    <mergeCell ref="Q48:S48"/>
    <mergeCell ref="U48:V48"/>
    <mergeCell ref="C50:P50"/>
    <mergeCell ref="Q50:S50"/>
    <mergeCell ref="U50:V50"/>
    <mergeCell ref="C45:P45"/>
    <mergeCell ref="Q45:S45"/>
    <mergeCell ref="U45:V45"/>
    <mergeCell ref="C46:P46"/>
    <mergeCell ref="Q46:S46"/>
    <mergeCell ref="U46:V46"/>
    <mergeCell ref="C43:P43"/>
    <mergeCell ref="Q43:S43"/>
    <mergeCell ref="U43:V43"/>
    <mergeCell ref="C44:P44"/>
    <mergeCell ref="Q44:S44"/>
    <mergeCell ref="U44:V44"/>
    <mergeCell ref="AR40:AT40"/>
    <mergeCell ref="AU40:AV40"/>
    <mergeCell ref="B41:P41"/>
    <mergeCell ref="Q41:S41"/>
    <mergeCell ref="U41:V41"/>
    <mergeCell ref="B42:P42"/>
    <mergeCell ref="Q42:W42"/>
    <mergeCell ref="B39:P39"/>
    <mergeCell ref="Q39:S39"/>
    <mergeCell ref="T39:W39"/>
    <mergeCell ref="Q40:T40"/>
    <mergeCell ref="U40:W40"/>
    <mergeCell ref="AD40:AQ40"/>
    <mergeCell ref="AR37:AV37"/>
    <mergeCell ref="AW37:AX37"/>
    <mergeCell ref="AY37:AY38"/>
    <mergeCell ref="O38:P38"/>
    <mergeCell ref="Q38:S38"/>
    <mergeCell ref="T38:W38"/>
    <mergeCell ref="AR38:AT38"/>
    <mergeCell ref="AU38:AV38"/>
    <mergeCell ref="B37:I37"/>
    <mergeCell ref="J37:K37"/>
    <mergeCell ref="L37:N37"/>
    <mergeCell ref="O37:P37"/>
    <mergeCell ref="Q37:S37"/>
    <mergeCell ref="AC37:AQ38"/>
    <mergeCell ref="B35:I35"/>
    <mergeCell ref="J35:K35"/>
    <mergeCell ref="L35:N35"/>
    <mergeCell ref="O35:P35"/>
    <mergeCell ref="Q35:S35"/>
    <mergeCell ref="B36:I36"/>
    <mergeCell ref="J36:K36"/>
    <mergeCell ref="L36:N36"/>
    <mergeCell ref="O36:P36"/>
    <mergeCell ref="Q36:S36"/>
    <mergeCell ref="B33:I33"/>
    <mergeCell ref="J33:K33"/>
    <mergeCell ref="L33:N33"/>
    <mergeCell ref="O33:P33"/>
    <mergeCell ref="Q33:S33"/>
    <mergeCell ref="B34:I34"/>
    <mergeCell ref="J34:K34"/>
    <mergeCell ref="L34:N34"/>
    <mergeCell ref="O34:P34"/>
    <mergeCell ref="Q34:S34"/>
    <mergeCell ref="B31:I31"/>
    <mergeCell ref="J31:K31"/>
    <mergeCell ref="L31:N31"/>
    <mergeCell ref="O31:P31"/>
    <mergeCell ref="Q31:S31"/>
    <mergeCell ref="B32:I32"/>
    <mergeCell ref="J32:K32"/>
    <mergeCell ref="L32:N32"/>
    <mergeCell ref="O32:P32"/>
    <mergeCell ref="Q32:S32"/>
    <mergeCell ref="B29:I29"/>
    <mergeCell ref="J29:K29"/>
    <mergeCell ref="L29:N29"/>
    <mergeCell ref="O29:P29"/>
    <mergeCell ref="Q29:S29"/>
    <mergeCell ref="B30:I30"/>
    <mergeCell ref="J30:K30"/>
    <mergeCell ref="L30:N30"/>
    <mergeCell ref="O30:P30"/>
    <mergeCell ref="Q30:S30"/>
    <mergeCell ref="B27:I27"/>
    <mergeCell ref="J27:K27"/>
    <mergeCell ref="L27:N27"/>
    <mergeCell ref="O27:P27"/>
    <mergeCell ref="Q27:S27"/>
    <mergeCell ref="B28:I28"/>
    <mergeCell ref="J28:K28"/>
    <mergeCell ref="L28:N28"/>
    <mergeCell ref="O28:P28"/>
    <mergeCell ref="Q28:S28"/>
    <mergeCell ref="B24:N24"/>
    <mergeCell ref="O24:S24"/>
    <mergeCell ref="C25:P25"/>
    <mergeCell ref="B26:I26"/>
    <mergeCell ref="J26:K26"/>
    <mergeCell ref="L26:N26"/>
    <mergeCell ref="O26:P26"/>
    <mergeCell ref="Q26:S26"/>
    <mergeCell ref="B22:I22"/>
    <mergeCell ref="J22:K22"/>
    <mergeCell ref="L22:N22"/>
    <mergeCell ref="O22:P22"/>
    <mergeCell ref="Q22:S22"/>
    <mergeCell ref="B23:I23"/>
    <mergeCell ref="J23:K23"/>
    <mergeCell ref="L23:N23"/>
    <mergeCell ref="O23:P23"/>
    <mergeCell ref="Q23:S23"/>
    <mergeCell ref="B20:I20"/>
    <mergeCell ref="J20:K20"/>
    <mergeCell ref="L20:N20"/>
    <mergeCell ref="O20:P20"/>
    <mergeCell ref="Q20:S20"/>
    <mergeCell ref="B21:I21"/>
    <mergeCell ref="J21:K21"/>
    <mergeCell ref="L21:N21"/>
    <mergeCell ref="O21:P21"/>
    <mergeCell ref="Q21:S21"/>
    <mergeCell ref="B17:O17"/>
    <mergeCell ref="P17:S18"/>
    <mergeCell ref="U17:V17"/>
    <mergeCell ref="B18:O18"/>
    <mergeCell ref="C19:D19"/>
    <mergeCell ref="E19:G19"/>
    <mergeCell ref="H19:P19"/>
    <mergeCell ref="Q19:R19"/>
    <mergeCell ref="U19:V19"/>
    <mergeCell ref="B15:G15"/>
    <mergeCell ref="H15:I15"/>
    <mergeCell ref="Q15:S15"/>
    <mergeCell ref="U15:V15"/>
    <mergeCell ref="C16:D16"/>
    <mergeCell ref="E16:G16"/>
    <mergeCell ref="H16:P16"/>
    <mergeCell ref="Q16:S16"/>
    <mergeCell ref="U16:V16"/>
    <mergeCell ref="R12:R13"/>
    <mergeCell ref="B13:F13"/>
    <mergeCell ref="I13:K13"/>
    <mergeCell ref="S13:U13"/>
    <mergeCell ref="V13:W13"/>
    <mergeCell ref="Q14:S14"/>
    <mergeCell ref="U14:V14"/>
    <mergeCell ref="I11:K11"/>
    <mergeCell ref="N11:P11"/>
    <mergeCell ref="B12:F12"/>
    <mergeCell ref="I12:K12"/>
    <mergeCell ref="N12:P13"/>
    <mergeCell ref="Q12:Q13"/>
    <mergeCell ref="B9:F9"/>
    <mergeCell ref="I9:K9"/>
    <mergeCell ref="N9:P9"/>
    <mergeCell ref="S9:W9"/>
    <mergeCell ref="B10:F10"/>
    <mergeCell ref="I10:K10"/>
    <mergeCell ref="N10:O10"/>
    <mergeCell ref="P10:Q10"/>
    <mergeCell ref="S10:W12"/>
    <mergeCell ref="B11:F11"/>
    <mergeCell ref="C7:E7"/>
    <mergeCell ref="F7:G7"/>
    <mergeCell ref="H7:K7"/>
    <mergeCell ref="M7:T7"/>
    <mergeCell ref="E8:G8"/>
    <mergeCell ref="H8:P8"/>
    <mergeCell ref="Q8:S8"/>
    <mergeCell ref="C4:D4"/>
    <mergeCell ref="Q4:S4"/>
    <mergeCell ref="U4:V4"/>
    <mergeCell ref="C5:V5"/>
    <mergeCell ref="C6:D6"/>
    <mergeCell ref="E6:F6"/>
    <mergeCell ref="C2:D2"/>
    <mergeCell ref="E2:G2"/>
    <mergeCell ref="H2:P2"/>
    <mergeCell ref="Q2:S2"/>
    <mergeCell ref="U2:V2"/>
    <mergeCell ref="C3:D3"/>
    <mergeCell ref="E3:G3"/>
    <mergeCell ref="H3:S3"/>
    <mergeCell ref="U3:V3"/>
  </mergeCells>
  <pageMargins left="0" right="0" top="0" bottom="0" header="0.31496062992125984" footer="0.31496062992125984"/>
  <pageSetup paperSize="9" scale="70" orientation="portrait" r:id="rId1"/>
  <rowBreaks count="1" manualBreakCount="1">
    <brk id="132" max="22" man="1"/>
  </rowBreaks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Чехова,83(20)</vt:lpstr>
      <vt:lpstr>'Чехова,83(20)'!Область_печати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Голубев</dc:creator>
  <cp:lastModifiedBy>Дмитрий Голубев</cp:lastModifiedBy>
  <dcterms:created xsi:type="dcterms:W3CDTF">2021-03-27T17:42:05Z</dcterms:created>
  <dcterms:modified xsi:type="dcterms:W3CDTF">2021-03-27T17:42:05Z</dcterms:modified>
</cp:coreProperties>
</file>