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1D17504D-AA32-40AC-9E6B-5E8C69B758DC}" xr6:coauthVersionLast="45" xr6:coauthVersionMax="45" xr10:uidLastSave="{00000000-0000-0000-0000-000000000000}"/>
  <bookViews>
    <workbookView xWindow="-120" yWindow="-120" windowWidth="29040" windowHeight="15840" xr2:uid="{7DBA4C54-3E7F-4C2C-928D-4389F9F35DB6}"/>
  </bookViews>
  <sheets>
    <sheet name="К.Маркса,100(20)" sheetId="1" r:id="rId1"/>
  </sheets>
  <definedNames>
    <definedName name="_xlnm.Print_Area" localSheetId="0">'К.Маркса,100(20)'!$A$1:$W$150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24" i="1" l="1"/>
  <c r="T109" i="1"/>
  <c r="U103" i="1"/>
  <c r="U100" i="1"/>
  <c r="U97" i="1"/>
  <c r="U93" i="1"/>
  <c r="U89" i="1"/>
  <c r="U86" i="1"/>
  <c r="U59" i="1"/>
  <c r="U50" i="1"/>
  <c r="U44" i="1"/>
  <c r="AX41" i="1"/>
  <c r="AY41" i="1" s="1"/>
  <c r="AW41" i="1"/>
  <c r="AU41" i="1"/>
  <c r="AR41" i="1"/>
  <c r="Q39" i="1"/>
  <c r="Q38" i="1"/>
  <c r="Q37" i="1"/>
  <c r="Q36" i="1"/>
  <c r="Q35" i="1"/>
  <c r="O34" i="1"/>
  <c r="L34" i="1"/>
  <c r="J34" i="1"/>
  <c r="Q34" i="1" s="1"/>
  <c r="Q33" i="1"/>
  <c r="Q32" i="1"/>
  <c r="Q31" i="1"/>
  <c r="O30" i="1"/>
  <c r="U114" i="1" s="1"/>
  <c r="U115" i="1" s="1"/>
  <c r="U125" i="1" s="1"/>
  <c r="L30" i="1"/>
  <c r="Q30" i="1" s="1"/>
  <c r="O29" i="1"/>
  <c r="L29" i="1"/>
  <c r="Q29" i="1" s="1"/>
  <c r="Q28" i="1"/>
  <c r="Q27" i="1"/>
  <c r="L24" i="1"/>
  <c r="O23" i="1"/>
  <c r="Q23" i="1" s="1"/>
  <c r="Q21" i="1" s="1"/>
  <c r="L23" i="1"/>
  <c r="Q22" i="1"/>
  <c r="O21" i="1"/>
  <c r="O25" i="1" s="1"/>
  <c r="L21" i="1"/>
  <c r="J21" i="1"/>
  <c r="G10" i="1"/>
  <c r="G9" i="1" s="1"/>
  <c r="W105" i="1" l="1"/>
  <c r="Q103" i="1"/>
  <c r="Q89" i="1"/>
  <c r="Q105" i="1"/>
  <c r="W100" i="1"/>
  <c r="Q93" i="1"/>
  <c r="W86" i="1"/>
  <c r="Q66" i="1"/>
  <c r="U66" i="1" s="1"/>
  <c r="W66" i="1" s="1"/>
  <c r="Q53" i="1"/>
  <c r="U53" i="1" s="1"/>
  <c r="W53" i="1" s="1"/>
  <c r="Q44" i="1"/>
  <c r="Q97" i="1"/>
  <c r="Q79" i="1"/>
  <c r="U79" i="1" s="1"/>
  <c r="W79" i="1" s="1"/>
  <c r="Q107" i="1"/>
  <c r="U107" i="1" s="1"/>
  <c r="W107" i="1" s="1"/>
  <c r="Q100" i="1"/>
  <c r="W93" i="1"/>
  <c r="Q86" i="1"/>
  <c r="U109" i="1"/>
  <c r="U111" i="1" s="1"/>
  <c r="W89" i="1"/>
  <c r="W103" i="1"/>
  <c r="W97" i="1"/>
  <c r="W44" i="1"/>
  <c r="W109" i="1" l="1"/>
  <c r="Q109" i="1"/>
</calcChain>
</file>

<file path=xl/sharedStrings.xml><?xml version="1.0" encoding="utf-8"?>
<sst xmlns="http://schemas.openxmlformats.org/spreadsheetml/2006/main" count="144" uniqueCount="136">
  <si>
    <t>МУЖРЭП №5</t>
  </si>
  <si>
    <t>Лицевой счет по начислению и расходованию денежных средств</t>
  </si>
  <si>
    <t>период</t>
  </si>
  <si>
    <t>по</t>
  </si>
  <si>
    <t>К.Маркса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</si>
  <si>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</si>
  <si>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</si>
  <si>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</si>
  <si>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</si>
  <si>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</si>
  <si>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</si>
  <si>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</si>
  <si>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унифлекс</t>
  </si>
  <si>
    <t>Газ, х/в, г/в, ц/отопл., водоотведение, электоснабжение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</si>
  <si>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</si>
  <si>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</si>
  <si>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</si>
  <si>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</si>
  <si>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</si>
  <si>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</si>
  <si>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хвс-633,6, э.э-2347</t>
  </si>
  <si>
    <t>S подвала (м2)</t>
  </si>
  <si>
    <t>кол-во человек</t>
  </si>
  <si>
    <t>матер-л стен</t>
  </si>
  <si>
    <t>кирпич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</si>
  <si>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</si>
  <si>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</si>
  <si>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</si>
  <si>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</si>
  <si>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</si>
  <si>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</si>
  <si>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</si>
  <si>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</si>
  <si>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</si>
  <si>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Нежилые помещения</t>
  </si>
  <si>
    <t>в том числе 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</si>
  <si>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</si>
  <si>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</si>
  <si>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Замена водонагревателя</t>
  </si>
  <si>
    <t>Тех.дианостирование газ.оборудования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</si>
  <si>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</si>
  <si>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</si>
  <si>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</si>
  <si>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</si>
  <si>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</si>
  <si>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</si>
  <si>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</si>
  <si>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</si>
  <si>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ГВС и отопление</t>
  </si>
  <si>
    <t>Обращение ТКО</t>
  </si>
  <si>
    <t>план (калькуляция)</t>
  </si>
  <si>
    <t>ФАКТ</t>
  </si>
  <si>
    <t>разница</t>
  </si>
  <si>
    <t>Расходы по содержанию общего имущества МКД (ХВС)</t>
  </si>
  <si>
    <t>Сумма за период</t>
  </si>
  <si>
    <t>на 1м2</t>
  </si>
  <si>
    <t>Расходы по содержанию общего имущества МКД (Э.Э)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</si>
  <si>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</si>
  <si>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</si>
  <si>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</si>
  <si>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</si>
  <si>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</si>
  <si>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</si>
  <si>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</si>
  <si>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</si>
  <si>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выписка из росреестра акт 2233 от 24.03.20 ИП Зайцев В.А.</t>
  </si>
  <si>
    <t>Ремонт участка трубопровода ГВС в подвале (смета№28, акт от 13 январь.20)</t>
  </si>
  <si>
    <t>Ремонт освещения бойлерной (смета№29, акт от 18.02.2020</t>
  </si>
  <si>
    <t>Вырубка и вывоз поросли (МДС ПМК акт 223 от 30.06.2020)</t>
  </si>
  <si>
    <t>Выписка ЕГРН (ИП Зайцев)помещ.1 и 2</t>
  </si>
  <si>
    <t>Установка уличного освещения акт от 29.10.2020 смета</t>
  </si>
  <si>
    <r>
      <t>Аварийное обслуживание  систем отопления,ГВС,ХВС,В/О,электроснабжения МКД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</si>
  <si>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</si>
  <si>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>Обследование инжинерных сетей хвс,гвс,отопления,водоотведенияя</t>
  </si>
  <si>
    <t xml:space="preserve">Выезд на обследование гвс </t>
  </si>
  <si>
    <t xml:space="preserve">Выезд на обследование канализации  </t>
  </si>
  <si>
    <t>Аварийное обслуживание МУП ЖЭУ №7:</t>
  </si>
  <si>
    <t>акт №29 от 31.01.20 кв.68</t>
  </si>
  <si>
    <t>акт №29 от 31.01.20 кв.32</t>
  </si>
  <si>
    <t>акт №29 от 31.01.20 кв.49</t>
  </si>
  <si>
    <t>акт №187 от 31.05.20 кв.48</t>
  </si>
  <si>
    <t>акт №226 от 30.06.2020 нежилое помещ.№1</t>
  </si>
  <si>
    <t>3</t>
  </si>
  <si>
    <t>Техническое обслуживание инженерных сетей электроснабжения МКД  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</si>
  <si>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</si>
  <si>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</si>
  <si>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</si>
  <si>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</si>
  <si>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</si>
  <si>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замена ламп накаливания,замена выключателей, змена переходника</t>
  </si>
  <si>
    <t>Осмотр и тех обслуживание электроустановок</t>
  </si>
  <si>
    <t>Мелкий ремонт проводов</t>
  </si>
  <si>
    <t>Установка кабель канала, установка светильников,выключателей</t>
  </si>
  <si>
    <t>замена прожекторов,замена рассеивателей</t>
  </si>
  <si>
    <t>4</t>
  </si>
  <si>
    <t>Техническое обслуживание и содержание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</si>
  <si>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</si>
  <si>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</si>
  <si>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Промывка системы отопления</t>
  </si>
  <si>
    <t>Гидравлические испытания систем отопления и ТУ с помощью комрессора</t>
  </si>
  <si>
    <t xml:space="preserve">Метрологическая поверка приборов т/э </t>
  </si>
  <si>
    <t>5</t>
  </si>
  <si>
    <t>Поверка дымоходов и вентканалов ИП Моисеенко</t>
  </si>
  <si>
    <t>акт№25 от 20.07.2020</t>
  </si>
  <si>
    <t>6</t>
  </si>
  <si>
    <t>ТО внутридомовых и наружних газопроводов  по договору "Ставропольгоргаз"</t>
  </si>
  <si>
    <t>акт В750 от 26.10.2020</t>
  </si>
  <si>
    <t>Работы и услуги по санитарному содержанию общего имущества</t>
  </si>
  <si>
    <t>Санитарное содержание придомовой территории</t>
  </si>
  <si>
    <t>Покос травы на детской площадке, торец дома,перед домом, детская площ.: акт от 18.05.2020</t>
  </si>
  <si>
    <t>Погрузка и вывоз мусора:акт</t>
  </si>
  <si>
    <t>Дератизация и дезинсекция</t>
  </si>
  <si>
    <t>"Альянс-СК" акт 91 от 23.07.2020 (кв.56)</t>
  </si>
  <si>
    <t>Уборка лестничных клеток</t>
  </si>
  <si>
    <t>Услуга по управлению многоквартирным домом</t>
  </si>
  <si>
    <t>Содержание и тех обслуживание жилья</t>
  </si>
  <si>
    <t>Услуги СГРЦ(ГИС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</si>
  <si>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</si>
  <si>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</si>
  <si>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  ( доход - расход)минус одн хвс,одн э.э)</t>
    </r>
  </si>
  <si>
    <t xml:space="preserve">Т Е К У Щ И Й  Р Е М О Н Т </t>
  </si>
  <si>
    <t xml:space="preserve">    Остаток по текущему ремонту (резервному фонду)  на 01.01.2020 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</si>
  <si>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</si>
  <si>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</si>
  <si>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Ремонт помещения бойлерной (смета№26 акт от 13.03.20)</t>
  </si>
  <si>
    <t>Изготовление и установка металлопласт.окон (Стройресурс СК) акт№1 от 02.07.2020</t>
  </si>
  <si>
    <t>Прокладка труб ХВС для нужд дома(смета,акт от 14.07.20)</t>
  </si>
  <si>
    <t>Изготовление и установка металлопласт.окон (Стройресурс СК) акт№1979 от 03.08.2020</t>
  </si>
  <si>
    <t>Ремонт оконных откосов в подъездах1,2,(смета,акт от 21.08.20)</t>
  </si>
  <si>
    <t>Ремонт оконных откосов в подъездах 5,6,7,(смета,акт от 03.08.20)</t>
  </si>
  <si>
    <t>Ремонт отмостки и фасада здания, благоустройство детской площадки, акт от 02.11.20 смета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</si>
  <si>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</si>
  <si>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</si>
  <si>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Результат</t>
  </si>
  <si>
    <t>Экономист:                        ____________________                        И.В.Семенихина</t>
  </si>
  <si>
    <t>Старший по  дому:         ____________________                   Е.Т.Кондаурова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</si>
</sst>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i/>
      <sz val="9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9"/>
      <name val="Calibri"/>
      <family val="2"/>
      <charset val="204"/>
    </font>
    <font>
      <b/>
      <i/>
      <sz val="10"/>
      <name val="Arial"/>
      <family val="2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DCDC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5" fillId="0" borderId="0"/>
  </cellStyleXfs>
  <cellXfs count="446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right" wrapText="1"/>
    </xf>
    <xf numFmtId="0" fontId="1" fillId="3" borderId="0" xfId="0" applyFont="1" applyFill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164" fontId="4" fillId="3" borderId="5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2" fontId="7" fillId="2" borderId="8" xfId="0" applyNumberFormat="1" applyFont="1" applyFill="1" applyBorder="1" applyAlignment="1">
      <alignment horizontal="center" wrapText="1"/>
    </xf>
    <xf numFmtId="2" fontId="7" fillId="2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4" fontId="9" fillId="4" borderId="12" xfId="0" applyNumberFormat="1" applyFont="1" applyFill="1" applyBorder="1" applyAlignment="1">
      <alignment horizontal="center"/>
    </xf>
    <xf numFmtId="4" fontId="9" fillId="4" borderId="9" xfId="0" applyNumberFormat="1" applyFont="1" applyFill="1" applyBorder="1" applyAlignment="1">
      <alignment horizontal="center"/>
    </xf>
    <xf numFmtId="4" fontId="9" fillId="4" borderId="13" xfId="0" applyNumberFormat="1" applyFont="1" applyFill="1" applyBorder="1" applyAlignment="1">
      <alignment horizontal="center"/>
    </xf>
    <xf numFmtId="4" fontId="9" fillId="5" borderId="0" xfId="0" applyNumberFormat="1" applyFont="1" applyFill="1" applyAlignment="1">
      <alignment horizontal="center"/>
    </xf>
    <xf numFmtId="0" fontId="8" fillId="4" borderId="7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/>
    </xf>
    <xf numFmtId="4" fontId="9" fillId="4" borderId="11" xfId="0" applyNumberFormat="1" applyFont="1" applyFill="1" applyBorder="1" applyAlignment="1">
      <alignment horizontal="center"/>
    </xf>
    <xf numFmtId="4" fontId="9" fillId="4" borderId="15" xfId="0" applyNumberFormat="1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1" fillId="3" borderId="16" xfId="0" applyFont="1" applyFill="1" applyBorder="1" applyAlignment="1">
      <alignment horizontal="left"/>
    </xf>
    <xf numFmtId="2" fontId="11" fillId="3" borderId="8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5" xfId="0" applyNumberFormat="1" applyFont="1" applyFill="1" applyBorder="1" applyAlignment="1">
      <alignment horizontal="center"/>
    </xf>
    <xf numFmtId="2" fontId="12" fillId="3" borderId="8" xfId="0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10" xfId="0" applyNumberFormat="1" applyFont="1" applyFill="1" applyBorder="1" applyAlignment="1">
      <alignment horizontal="center"/>
    </xf>
    <xf numFmtId="164" fontId="12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8" fillId="3" borderId="16" xfId="0" applyFont="1" applyFill="1" applyBorder="1" applyAlignment="1">
      <alignment horizontal="left"/>
    </xf>
    <xf numFmtId="2" fontId="10" fillId="3" borderId="8" xfId="0" applyNumberFormat="1" applyFont="1" applyFill="1" applyBorder="1" applyAlignment="1">
      <alignment horizontal="center" wrapText="1"/>
    </xf>
    <xf numFmtId="2" fontId="8" fillId="3" borderId="5" xfId="0" applyNumberFormat="1" applyFont="1" applyFill="1" applyBorder="1" applyAlignment="1">
      <alignment horizontal="center" wrapText="1"/>
    </xf>
    <xf numFmtId="2" fontId="8" fillId="3" borderId="5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2" fontId="8" fillId="3" borderId="22" xfId="0" applyNumberFormat="1" applyFont="1" applyFill="1" applyBorder="1" applyAlignment="1">
      <alignment horizontal="center"/>
    </xf>
    <xf numFmtId="2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11" fillId="3" borderId="23" xfId="0" applyFont="1" applyFill="1" applyBorder="1" applyAlignment="1">
      <alignment horizontal="left"/>
    </xf>
    <xf numFmtId="2" fontId="11" fillId="3" borderId="12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 wrapText="1"/>
    </xf>
    <xf numFmtId="2" fontId="12" fillId="3" borderId="6" xfId="0" applyNumberFormat="1" applyFont="1" applyFill="1" applyBorder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14" fillId="0" borderId="0" xfId="0" applyFont="1"/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2" fontId="11" fillId="3" borderId="2" xfId="0" applyNumberFormat="1" applyFont="1" applyFill="1" applyBorder="1" applyAlignment="1">
      <alignment horizontal="center" wrapText="1"/>
    </xf>
    <xf numFmtId="2" fontId="11" fillId="3" borderId="4" xfId="0" applyNumberFormat="1" applyFont="1" applyFill="1" applyBorder="1" applyAlignment="1">
      <alignment horizontal="center" wrapText="1"/>
    </xf>
    <xf numFmtId="2" fontId="12" fillId="3" borderId="2" xfId="0" applyNumberFormat="1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4" xfId="0" applyNumberFormat="1" applyFont="1" applyFill="1" applyBorder="1" applyAlignment="1">
      <alignment horizontal="center" wrapText="1"/>
    </xf>
    <xf numFmtId="2" fontId="12" fillId="3" borderId="2" xfId="0" applyNumberFormat="1" applyFont="1" applyFill="1" applyBorder="1" applyAlignment="1">
      <alignment horizontal="center"/>
    </xf>
    <xf numFmtId="2" fontId="12" fillId="3" borderId="4" xfId="0" applyNumberFormat="1" applyFont="1" applyFill="1" applyBorder="1" applyAlignment="1">
      <alignment horizontal="center"/>
    </xf>
    <xf numFmtId="2" fontId="12" fillId="3" borderId="24" xfId="0" applyNumberFormat="1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4" fontId="17" fillId="6" borderId="26" xfId="0" applyNumberFormat="1" applyFont="1" applyFill="1" applyBorder="1" applyAlignment="1">
      <alignment horizontal="center"/>
    </xf>
    <xf numFmtId="4" fontId="17" fillId="6" borderId="11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/>
    </xf>
    <xf numFmtId="4" fontId="17" fillId="6" borderId="10" xfId="0" applyNumberFormat="1" applyFont="1" applyFill="1" applyBorder="1" applyAlignment="1">
      <alignment horizontal="center"/>
    </xf>
    <xf numFmtId="4" fontId="1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2" fontId="18" fillId="3" borderId="8" xfId="0" applyNumberFormat="1" applyFont="1" applyFill="1" applyBorder="1" applyAlignment="1">
      <alignment horizontal="center" wrapText="1"/>
    </xf>
    <xf numFmtId="2" fontId="18" fillId="3" borderId="5" xfId="0" applyNumberFormat="1" applyFont="1" applyFill="1" applyBorder="1" applyAlignment="1">
      <alignment horizontal="center" wrapText="1"/>
    </xf>
    <xf numFmtId="2" fontId="18" fillId="3" borderId="5" xfId="0" applyNumberFormat="1" applyFont="1" applyFill="1" applyBorder="1" applyAlignment="1">
      <alignment horizontal="center"/>
    </xf>
    <xf numFmtId="2" fontId="18" fillId="3" borderId="8" xfId="0" applyNumberFormat="1" applyFont="1" applyFill="1" applyBorder="1" applyAlignment="1">
      <alignment horizontal="center"/>
    </xf>
    <xf numFmtId="2" fontId="18" fillId="3" borderId="22" xfId="0" applyNumberFormat="1" applyFont="1" applyFill="1" applyBorder="1" applyAlignment="1">
      <alignment horizontal="center"/>
    </xf>
    <xf numFmtId="2" fontId="18" fillId="3" borderId="10" xfId="0" applyNumberFormat="1" applyFont="1" applyFill="1" applyBorder="1" applyAlignment="1">
      <alignment horizontal="center"/>
    </xf>
    <xf numFmtId="2" fontId="18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2" fontId="8" fillId="3" borderId="8" xfId="0" applyNumberFormat="1" applyFont="1" applyFill="1" applyBorder="1" applyAlignment="1">
      <alignment horizontal="center" wrapText="1"/>
    </xf>
    <xf numFmtId="2" fontId="18" fillId="3" borderId="22" xfId="0" applyNumberFormat="1" applyFont="1" applyFill="1" applyBorder="1" applyAlignment="1">
      <alignment horizontal="center" wrapText="1"/>
    </xf>
    <xf numFmtId="2" fontId="18" fillId="3" borderId="10" xfId="0" applyNumberFormat="1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left"/>
    </xf>
    <xf numFmtId="0" fontId="20" fillId="3" borderId="22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2" fontId="20" fillId="3" borderId="8" xfId="0" applyNumberFormat="1" applyFont="1" applyFill="1" applyBorder="1" applyAlignment="1">
      <alignment horizontal="center"/>
    </xf>
    <xf numFmtId="2" fontId="20" fillId="3" borderId="5" xfId="0" applyNumberFormat="1" applyFont="1" applyFill="1" applyBorder="1" applyAlignment="1">
      <alignment horizontal="center"/>
    </xf>
    <xf numFmtId="2" fontId="11" fillId="3" borderId="8" xfId="0" applyNumberFormat="1" applyFont="1" applyFill="1" applyBorder="1" applyAlignment="1">
      <alignment horizontal="center"/>
    </xf>
    <xf numFmtId="2" fontId="11" fillId="3" borderId="22" xfId="0" applyNumberFormat="1" applyFont="1" applyFill="1" applyBorder="1" applyAlignment="1">
      <alignment horizontal="center"/>
    </xf>
    <xf numFmtId="2" fontId="11" fillId="3" borderId="10" xfId="0" applyNumberFormat="1" applyFont="1" applyFill="1" applyBorder="1" applyAlignment="1">
      <alignment horizontal="center"/>
    </xf>
    <xf numFmtId="164" fontId="20" fillId="3" borderId="0" xfId="0" applyNumberFormat="1" applyFont="1" applyFill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2" fontId="10" fillId="3" borderId="5" xfId="0" applyNumberFormat="1" applyFont="1" applyFill="1" applyBorder="1" applyAlignment="1">
      <alignment horizontal="center" wrapText="1"/>
    </xf>
    <xf numFmtId="2" fontId="10" fillId="3" borderId="5" xfId="0" applyNumberFormat="1" applyFont="1" applyFill="1" applyBorder="1" applyAlignment="1">
      <alignment horizontal="center"/>
    </xf>
    <xf numFmtId="165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0" fontId="10" fillId="3" borderId="12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2" fontId="10" fillId="3" borderId="12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/>
    </xf>
    <xf numFmtId="2" fontId="11" fillId="3" borderId="12" xfId="0" applyNumberFormat="1" applyFont="1" applyFill="1" applyBorder="1" applyAlignment="1">
      <alignment horizontal="center"/>
    </xf>
    <xf numFmtId="2" fontId="11" fillId="3" borderId="9" xfId="0" applyNumberFormat="1" applyFont="1" applyFill="1" applyBorder="1" applyAlignment="1">
      <alignment horizontal="center"/>
    </xf>
    <xf numFmtId="2" fontId="11" fillId="3" borderId="13" xfId="0" applyNumberFormat="1" applyFont="1" applyFill="1" applyBorder="1" applyAlignment="1">
      <alignment horizontal="center"/>
    </xf>
    <xf numFmtId="0" fontId="21" fillId="7" borderId="27" xfId="1" applyFont="1" applyFill="1" applyBorder="1" applyAlignment="1">
      <alignment horizontal="center" vertical="center"/>
    </xf>
    <xf numFmtId="0" fontId="21" fillId="7" borderId="28" xfId="1" applyFont="1" applyFill="1" applyBorder="1" applyAlignment="1">
      <alignment horizontal="center" wrapText="1"/>
    </xf>
    <xf numFmtId="0" fontId="21" fillId="7" borderId="29" xfId="1" applyFont="1" applyFill="1" applyBorder="1" applyAlignment="1">
      <alignment horizontal="center" wrapText="1"/>
    </xf>
    <xf numFmtId="0" fontId="21" fillId="7" borderId="27" xfId="1" applyFont="1" applyFill="1" applyBorder="1" applyAlignment="1">
      <alignment horizontal="center" textRotation="90" wrapText="1"/>
    </xf>
    <xf numFmtId="0" fontId="22" fillId="3" borderId="2" xfId="0" applyFont="1" applyFill="1" applyBorder="1"/>
    <xf numFmtId="0" fontId="22" fillId="3" borderId="3" xfId="0" applyFont="1" applyFill="1" applyBorder="1"/>
    <xf numFmtId="0" fontId="22" fillId="3" borderId="4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21" fillId="7" borderId="27" xfId="1" applyFont="1" applyFill="1" applyBorder="1" applyAlignment="1">
      <alignment horizontal="center" wrapText="1"/>
    </xf>
    <xf numFmtId="0" fontId="21" fillId="7" borderId="27" xfId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1" fillId="7" borderId="27" xfId="1" applyFont="1" applyFill="1" applyBorder="1" applyAlignment="1">
      <alignment horizontal="center" vertical="center"/>
    </xf>
    <xf numFmtId="0" fontId="21" fillId="7" borderId="29" xfId="1" applyFont="1" applyFill="1" applyBorder="1" applyAlignment="1">
      <alignment horizontal="center" wrapText="1"/>
    </xf>
    <xf numFmtId="0" fontId="21" fillId="7" borderId="29" xfId="1" applyFont="1" applyFill="1" applyBorder="1" applyAlignment="1">
      <alignment horizontal="center" textRotation="90" wrapText="1"/>
    </xf>
    <xf numFmtId="0" fontId="23" fillId="3" borderId="2" xfId="0" applyFont="1" applyFill="1" applyBorder="1"/>
    <xf numFmtId="0" fontId="23" fillId="3" borderId="3" xfId="0" applyFont="1" applyFill="1" applyBorder="1"/>
    <xf numFmtId="0" fontId="23" fillId="3" borderId="4" xfId="0" applyFont="1" applyFill="1" applyBorder="1"/>
    <xf numFmtId="0" fontId="23" fillId="3" borderId="3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1" fontId="21" fillId="7" borderId="27" xfId="1" applyNumberFormat="1" applyFont="1" applyFill="1" applyBorder="1" applyAlignment="1">
      <alignment horizontal="left"/>
    </xf>
    <xf numFmtId="0" fontId="17" fillId="7" borderId="27" xfId="1" applyFont="1" applyFill="1" applyBorder="1" applyAlignment="1">
      <alignment horizontal="left" wrapText="1"/>
    </xf>
    <xf numFmtId="4" fontId="15" fillId="7" borderId="29" xfId="1" applyNumberFormat="1" applyFont="1" applyFill="1" applyBorder="1" applyAlignment="1">
      <alignment horizontal="center"/>
    </xf>
    <xf numFmtId="2" fontId="24" fillId="7" borderId="27" xfId="1" applyNumberFormat="1" applyFont="1" applyFill="1" applyBorder="1" applyAlignment="1">
      <alignment horizontal="center"/>
    </xf>
    <xf numFmtId="4" fontId="25" fillId="7" borderId="29" xfId="1" applyNumberFormat="1" applyFont="1" applyFill="1" applyBorder="1" applyAlignment="1">
      <alignment horizontal="center"/>
    </xf>
    <xf numFmtId="2" fontId="26" fillId="7" borderId="27" xfId="1" applyNumberFormat="1" applyFont="1" applyFill="1" applyBorder="1" applyAlignment="1">
      <alignment horizontal="center"/>
    </xf>
    <xf numFmtId="2" fontId="27" fillId="7" borderId="29" xfId="1" applyNumberFormat="1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1" fontId="21" fillId="7" borderId="0" xfId="1" applyNumberFormat="1" applyFont="1" applyFill="1" applyAlignment="1">
      <alignment horizontal="left"/>
    </xf>
    <xf numFmtId="0" fontId="17" fillId="7" borderId="0" xfId="1" applyFont="1" applyFill="1" applyAlignment="1">
      <alignment horizontal="left" wrapText="1"/>
    </xf>
    <xf numFmtId="4" fontId="15" fillId="7" borderId="0" xfId="1" applyNumberFormat="1" applyFont="1" applyFill="1" applyAlignment="1">
      <alignment horizontal="center"/>
    </xf>
    <xf numFmtId="2" fontId="24" fillId="7" borderId="0" xfId="1" applyNumberFormat="1" applyFont="1" applyFill="1" applyAlignment="1">
      <alignment horizontal="center"/>
    </xf>
    <xf numFmtId="4" fontId="25" fillId="7" borderId="0" xfId="1" applyNumberFormat="1" applyFont="1" applyFill="1" applyAlignment="1">
      <alignment horizontal="center"/>
    </xf>
    <xf numFmtId="2" fontId="26" fillId="7" borderId="0" xfId="1" applyNumberFormat="1" applyFont="1" applyFill="1" applyAlignment="1">
      <alignment horizontal="center"/>
    </xf>
    <xf numFmtId="2" fontId="27" fillId="7" borderId="0" xfId="1" applyNumberFormat="1" applyFont="1" applyFill="1" applyAlignment="1">
      <alignment horizontal="center"/>
    </xf>
    <xf numFmtId="0" fontId="28" fillId="3" borderId="33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9" fillId="3" borderId="16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vertical="center" wrapText="1"/>
    </xf>
    <xf numFmtId="4" fontId="28" fillId="3" borderId="25" xfId="0" applyNumberFormat="1" applyFont="1" applyFill="1" applyBorder="1" applyAlignment="1">
      <alignment horizontal="center" wrapText="1"/>
    </xf>
    <xf numFmtId="2" fontId="28" fillId="3" borderId="25" xfId="0" applyNumberFormat="1" applyFont="1" applyFill="1" applyBorder="1" applyAlignment="1">
      <alignment horizontal="center" wrapText="1"/>
    </xf>
    <xf numFmtId="2" fontId="28" fillId="3" borderId="35" xfId="0" applyNumberFormat="1" applyFont="1" applyFill="1" applyBorder="1" applyAlignment="1">
      <alignment horizontal="center"/>
    </xf>
    <xf numFmtId="2" fontId="28" fillId="3" borderId="36" xfId="0" applyNumberFormat="1" applyFont="1" applyFill="1" applyBorder="1" applyAlignment="1">
      <alignment horizontal="center"/>
    </xf>
    <xf numFmtId="2" fontId="28" fillId="3" borderId="25" xfId="0" applyNumberFormat="1" applyFont="1" applyFill="1" applyBorder="1" applyAlignment="1">
      <alignment horizontal="center"/>
    </xf>
    <xf numFmtId="0" fontId="28" fillId="3" borderId="37" xfId="0" applyFont="1" applyFill="1" applyBorder="1" applyAlignment="1">
      <alignment horizontal="left" vertical="center" wrapText="1"/>
    </xf>
    <xf numFmtId="0" fontId="28" fillId="3" borderId="34" xfId="0" applyFont="1" applyFill="1" applyBorder="1" applyAlignment="1">
      <alignment horizontal="left" vertical="center" wrapText="1"/>
    </xf>
    <xf numFmtId="0" fontId="28" fillId="3" borderId="38" xfId="0" applyFont="1" applyFill="1" applyBorder="1" applyAlignment="1">
      <alignment horizontal="left" vertical="center" wrapText="1"/>
    </xf>
    <xf numFmtId="4" fontId="28" fillId="3" borderId="37" xfId="0" applyNumberFormat="1" applyFont="1" applyFill="1" applyBorder="1" applyAlignment="1">
      <alignment horizontal="center" vertical="center" wrapText="1"/>
    </xf>
    <xf numFmtId="4" fontId="28" fillId="3" borderId="34" xfId="0" applyNumberFormat="1" applyFont="1" applyFill="1" applyBorder="1" applyAlignment="1">
      <alignment horizontal="center" vertical="center" wrapText="1"/>
    </xf>
    <xf numFmtId="4" fontId="28" fillId="3" borderId="38" xfId="0" applyNumberFormat="1" applyFont="1" applyFill="1" applyBorder="1" applyAlignment="1">
      <alignment horizontal="center" vertical="center" wrapText="1"/>
    </xf>
    <xf numFmtId="2" fontId="28" fillId="3" borderId="16" xfId="0" applyNumberFormat="1" applyFont="1" applyFill="1" applyBorder="1" applyAlignment="1">
      <alignment horizontal="center" wrapText="1"/>
    </xf>
    <xf numFmtId="2" fontId="28" fillId="3" borderId="37" xfId="0" applyNumberFormat="1" applyFont="1" applyFill="1" applyBorder="1" applyAlignment="1">
      <alignment horizontal="center"/>
    </xf>
    <xf numFmtId="2" fontId="28" fillId="3" borderId="38" xfId="0" applyNumberFormat="1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30" fillId="3" borderId="16" xfId="0" applyFont="1" applyFill="1" applyBorder="1"/>
    <xf numFmtId="1" fontId="30" fillId="3" borderId="16" xfId="0" applyNumberFormat="1" applyFont="1" applyFill="1" applyBorder="1" applyAlignment="1">
      <alignment horizontal="center"/>
    </xf>
    <xf numFmtId="2" fontId="30" fillId="3" borderId="16" xfId="0" applyNumberFormat="1" applyFont="1" applyFill="1" applyBorder="1" applyAlignment="1">
      <alignment horizontal="center"/>
    </xf>
    <xf numFmtId="2" fontId="30" fillId="3" borderId="37" xfId="0" applyNumberFormat="1" applyFont="1" applyFill="1" applyBorder="1" applyAlignment="1">
      <alignment horizontal="center"/>
    </xf>
    <xf numFmtId="2" fontId="30" fillId="3" borderId="38" xfId="0" applyNumberFormat="1" applyFont="1" applyFill="1" applyBorder="1" applyAlignment="1">
      <alignment horizontal="center"/>
    </xf>
    <xf numFmtId="0" fontId="30" fillId="3" borderId="37" xfId="0" applyFont="1" applyFill="1" applyBorder="1"/>
    <xf numFmtId="0" fontId="30" fillId="3" borderId="34" xfId="0" applyFont="1" applyFill="1" applyBorder="1"/>
    <xf numFmtId="0" fontId="30" fillId="3" borderId="38" xfId="0" applyFont="1" applyFill="1" applyBorder="1"/>
    <xf numFmtId="2" fontId="30" fillId="3" borderId="16" xfId="0" applyNumberFormat="1" applyFont="1" applyFill="1" applyBorder="1" applyAlignment="1">
      <alignment horizontal="center"/>
    </xf>
    <xf numFmtId="0" fontId="30" fillId="3" borderId="37" xfId="0" applyFont="1" applyFill="1" applyBorder="1" applyAlignment="1">
      <alignment wrapText="1"/>
    </xf>
    <xf numFmtId="0" fontId="30" fillId="3" borderId="34" xfId="0" applyFont="1" applyFill="1" applyBorder="1" applyAlignment="1">
      <alignment wrapText="1"/>
    </xf>
    <xf numFmtId="0" fontId="30" fillId="3" borderId="38" xfId="0" applyFont="1" applyFill="1" applyBorder="1" applyAlignment="1">
      <alignment wrapText="1"/>
    </xf>
    <xf numFmtId="2" fontId="30" fillId="3" borderId="34" xfId="0" applyNumberFormat="1" applyFont="1" applyFill="1" applyBorder="1" applyAlignment="1">
      <alignment horizontal="center"/>
    </xf>
    <xf numFmtId="0" fontId="30" fillId="3" borderId="37" xfId="0" applyFont="1" applyFill="1" applyBorder="1" applyAlignment="1">
      <alignment horizontal="left"/>
    </xf>
    <xf numFmtId="0" fontId="30" fillId="3" borderId="34" xfId="0" applyFont="1" applyFill="1" applyBorder="1" applyAlignment="1">
      <alignment horizontal="left"/>
    </xf>
    <xf numFmtId="0" fontId="30" fillId="3" borderId="38" xfId="0" applyFont="1" applyFill="1" applyBorder="1" applyAlignment="1">
      <alignment horizontal="left"/>
    </xf>
    <xf numFmtId="4" fontId="30" fillId="3" borderId="37" xfId="0" applyNumberFormat="1" applyFont="1" applyFill="1" applyBorder="1" applyAlignment="1">
      <alignment horizontal="center"/>
    </xf>
    <xf numFmtId="4" fontId="30" fillId="3" borderId="38" xfId="0" applyNumberFormat="1" applyFont="1" applyFill="1" applyBorder="1" applyAlignment="1">
      <alignment horizontal="center"/>
    </xf>
    <xf numFmtId="2" fontId="30" fillId="3" borderId="37" xfId="0" applyNumberFormat="1" applyFont="1" applyFill="1" applyBorder="1" applyAlignment="1">
      <alignment horizontal="center"/>
    </xf>
    <xf numFmtId="2" fontId="30" fillId="3" borderId="34" xfId="0" applyNumberFormat="1" applyFont="1" applyFill="1" applyBorder="1" applyAlignment="1">
      <alignment horizontal="center"/>
    </xf>
    <xf numFmtId="2" fontId="30" fillId="3" borderId="38" xfId="0" applyNumberFormat="1" applyFont="1" applyFill="1" applyBorder="1" applyAlignment="1">
      <alignment horizontal="center"/>
    </xf>
    <xf numFmtId="0" fontId="28" fillId="3" borderId="37" xfId="0" applyFont="1" applyFill="1" applyBorder="1" applyAlignment="1">
      <alignment vertical="center" wrapText="1"/>
    </xf>
    <xf numFmtId="0" fontId="28" fillId="3" borderId="34" xfId="0" applyFont="1" applyFill="1" applyBorder="1" applyAlignment="1">
      <alignment vertical="center" wrapText="1"/>
    </xf>
    <xf numFmtId="0" fontId="28" fillId="3" borderId="38" xfId="0" applyFont="1" applyFill="1" applyBorder="1" applyAlignment="1">
      <alignment vertical="center" wrapText="1"/>
    </xf>
    <xf numFmtId="2" fontId="28" fillId="3" borderId="34" xfId="0" applyNumberFormat="1" applyFont="1" applyFill="1" applyBorder="1" applyAlignment="1">
      <alignment horizontal="center"/>
    </xf>
    <xf numFmtId="2" fontId="28" fillId="3" borderId="16" xfId="0" applyNumberFormat="1" applyFont="1" applyFill="1" applyBorder="1" applyAlignment="1">
      <alignment horizontal="center"/>
    </xf>
    <xf numFmtId="0" fontId="28" fillId="3" borderId="37" xfId="0" applyFont="1" applyFill="1" applyBorder="1" applyAlignment="1">
      <alignment horizontal="left" wrapText="1"/>
    </xf>
    <xf numFmtId="0" fontId="28" fillId="3" borderId="34" xfId="0" applyFont="1" applyFill="1" applyBorder="1" applyAlignment="1">
      <alignment horizontal="left" wrapText="1"/>
    </xf>
    <xf numFmtId="0" fontId="28" fillId="3" borderId="38" xfId="0" applyFont="1" applyFill="1" applyBorder="1" applyAlignment="1">
      <alignment horizontal="left" wrapText="1"/>
    </xf>
    <xf numFmtId="2" fontId="28" fillId="3" borderId="37" xfId="0" applyNumberFormat="1" applyFont="1" applyFill="1" applyBorder="1" applyAlignment="1">
      <alignment horizontal="center" vertical="center"/>
    </xf>
    <xf numFmtId="2" fontId="28" fillId="3" borderId="34" xfId="0" applyNumberFormat="1" applyFont="1" applyFill="1" applyBorder="1" applyAlignment="1">
      <alignment horizontal="center" vertical="center"/>
    </xf>
    <xf numFmtId="2" fontId="28" fillId="3" borderId="38" xfId="0" applyNumberFormat="1" applyFont="1" applyFill="1" applyBorder="1" applyAlignment="1">
      <alignment horizontal="center" vertical="center"/>
    </xf>
    <xf numFmtId="2" fontId="28" fillId="3" borderId="37" xfId="0" applyNumberFormat="1" applyFont="1" applyFill="1" applyBorder="1" applyAlignment="1">
      <alignment horizontal="center"/>
    </xf>
    <xf numFmtId="2" fontId="28" fillId="3" borderId="38" xfId="0" applyNumberFormat="1" applyFont="1" applyFill="1" applyBorder="1" applyAlignment="1">
      <alignment horizontal="center"/>
    </xf>
    <xf numFmtId="0" fontId="30" fillId="3" borderId="37" xfId="0" applyFont="1" applyFill="1" applyBorder="1" applyAlignment="1">
      <alignment horizontal="left" wrapText="1"/>
    </xf>
    <xf numFmtId="0" fontId="30" fillId="3" borderId="34" xfId="0" applyFont="1" applyFill="1" applyBorder="1" applyAlignment="1">
      <alignment horizontal="left" wrapText="1"/>
    </xf>
    <xf numFmtId="0" fontId="30" fillId="3" borderId="38" xfId="0" applyFont="1" applyFill="1" applyBorder="1" applyAlignment="1">
      <alignment horizontal="left" wrapText="1"/>
    </xf>
    <xf numFmtId="0" fontId="30" fillId="3" borderId="37" xfId="0" applyFont="1" applyFill="1" applyBorder="1" applyAlignment="1">
      <alignment horizontal="left" vertical="center" wrapText="1"/>
    </xf>
    <xf numFmtId="0" fontId="30" fillId="3" borderId="34" xfId="0" applyFont="1" applyFill="1" applyBorder="1" applyAlignment="1">
      <alignment horizontal="left" vertical="center" wrapText="1"/>
    </xf>
    <xf numFmtId="0" fontId="30" fillId="3" borderId="38" xfId="0" applyFont="1" applyFill="1" applyBorder="1" applyAlignment="1">
      <alignment horizontal="left" vertical="center" wrapText="1"/>
    </xf>
    <xf numFmtId="2" fontId="28" fillId="3" borderId="37" xfId="0" applyNumberFormat="1" applyFont="1" applyFill="1" applyBorder="1" applyAlignment="1">
      <alignment horizontal="center" vertical="center"/>
    </xf>
    <xf numFmtId="2" fontId="28" fillId="3" borderId="34" xfId="0" applyNumberFormat="1" applyFont="1" applyFill="1" applyBorder="1" applyAlignment="1">
      <alignment horizontal="center" vertical="center"/>
    </xf>
    <xf numFmtId="2" fontId="28" fillId="3" borderId="38" xfId="0" applyNumberFormat="1" applyFont="1" applyFill="1" applyBorder="1" applyAlignment="1">
      <alignment horizontal="center" vertical="center"/>
    </xf>
    <xf numFmtId="2" fontId="28" fillId="3" borderId="37" xfId="0" applyNumberFormat="1" applyFont="1" applyFill="1" applyBorder="1" applyAlignment="1">
      <alignment horizontal="center" vertical="center" wrapText="1"/>
    </xf>
    <xf numFmtId="2" fontId="28" fillId="3" borderId="34" xfId="0" applyNumberFormat="1" applyFont="1" applyFill="1" applyBorder="1" applyAlignment="1">
      <alignment horizontal="center" vertical="center" wrapText="1"/>
    </xf>
    <xf numFmtId="2" fontId="28" fillId="3" borderId="38" xfId="0" applyNumberFormat="1" applyFont="1" applyFill="1" applyBorder="1" applyAlignment="1">
      <alignment horizontal="center" vertical="center" wrapText="1"/>
    </xf>
    <xf numFmtId="2" fontId="28" fillId="3" borderId="37" xfId="0" applyNumberFormat="1" applyFont="1" applyFill="1" applyBorder="1" applyAlignment="1">
      <alignment horizontal="center" vertical="center" wrapText="1"/>
    </xf>
    <xf numFmtId="2" fontId="28" fillId="3" borderId="34" xfId="0" applyNumberFormat="1" applyFont="1" applyFill="1" applyBorder="1" applyAlignment="1">
      <alignment horizontal="center" vertical="center" wrapText="1"/>
    </xf>
    <xf numFmtId="2" fontId="28" fillId="3" borderId="38" xfId="0" applyNumberFormat="1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/>
    </xf>
    <xf numFmtId="2" fontId="33" fillId="3" borderId="37" xfId="0" applyNumberFormat="1" applyFont="1" applyFill="1" applyBorder="1" applyAlignment="1">
      <alignment horizontal="center" vertical="center"/>
    </xf>
    <xf numFmtId="2" fontId="33" fillId="3" borderId="34" xfId="0" applyNumberFormat="1" applyFont="1" applyFill="1" applyBorder="1" applyAlignment="1">
      <alignment horizontal="center" vertical="center"/>
    </xf>
    <xf numFmtId="2" fontId="33" fillId="3" borderId="38" xfId="0" applyNumberFormat="1" applyFont="1" applyFill="1" applyBorder="1" applyAlignment="1">
      <alignment horizontal="center" vertical="center"/>
    </xf>
    <xf numFmtId="2" fontId="33" fillId="3" borderId="16" xfId="0" applyNumberFormat="1" applyFont="1" applyFill="1" applyBorder="1" applyAlignment="1">
      <alignment horizontal="center"/>
    </xf>
    <xf numFmtId="49" fontId="29" fillId="3" borderId="16" xfId="0" applyNumberFormat="1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wrapText="1"/>
    </xf>
    <xf numFmtId="49" fontId="31" fillId="3" borderId="16" xfId="0" applyNumberFormat="1" applyFont="1" applyFill="1" applyBorder="1" applyAlignment="1">
      <alignment horizontal="center"/>
    </xf>
    <xf numFmtId="2" fontId="21" fillId="3" borderId="37" xfId="0" applyNumberFormat="1" applyFont="1" applyFill="1" applyBorder="1" applyAlignment="1">
      <alignment horizontal="center"/>
    </xf>
    <xf numFmtId="2" fontId="21" fillId="3" borderId="38" xfId="0" applyNumberFormat="1" applyFont="1" applyFill="1" applyBorder="1" applyAlignment="1">
      <alignment horizontal="center"/>
    </xf>
    <xf numFmtId="2" fontId="34" fillId="3" borderId="37" xfId="0" applyNumberFormat="1" applyFont="1" applyFill="1" applyBorder="1" applyAlignment="1">
      <alignment horizontal="center"/>
    </xf>
    <xf numFmtId="2" fontId="34" fillId="3" borderId="38" xfId="0" applyNumberFormat="1" applyFont="1" applyFill="1" applyBorder="1" applyAlignment="1">
      <alignment horizontal="center"/>
    </xf>
    <xf numFmtId="2" fontId="21" fillId="3" borderId="37" xfId="0" applyNumberFormat="1" applyFont="1" applyFill="1" applyBorder="1" applyAlignment="1">
      <alignment horizontal="center"/>
    </xf>
    <xf numFmtId="2" fontId="21" fillId="3" borderId="38" xfId="0" applyNumberFormat="1" applyFont="1" applyFill="1" applyBorder="1" applyAlignment="1">
      <alignment horizontal="center"/>
    </xf>
    <xf numFmtId="0" fontId="30" fillId="3" borderId="37" xfId="0" applyFont="1" applyFill="1" applyBorder="1" applyAlignment="1">
      <alignment horizontal="left"/>
    </xf>
    <xf numFmtId="0" fontId="30" fillId="3" borderId="34" xfId="0" applyFont="1" applyFill="1" applyBorder="1" applyAlignment="1">
      <alignment horizontal="left"/>
    </xf>
    <xf numFmtId="0" fontId="30" fillId="3" borderId="38" xfId="0" applyFont="1" applyFill="1" applyBorder="1" applyAlignment="1">
      <alignment horizontal="left"/>
    </xf>
    <xf numFmtId="49" fontId="29" fillId="3" borderId="16" xfId="0" applyNumberFormat="1" applyFont="1" applyFill="1" applyBorder="1" applyAlignment="1">
      <alignment horizontal="center"/>
    </xf>
    <xf numFmtId="0" fontId="28" fillId="3" borderId="37" xfId="0" applyFont="1" applyFill="1" applyBorder="1" applyAlignment="1">
      <alignment horizontal="left"/>
    </xf>
    <xf numFmtId="0" fontId="28" fillId="3" borderId="34" xfId="0" applyFont="1" applyFill="1" applyBorder="1" applyAlignment="1">
      <alignment horizontal="left"/>
    </xf>
    <xf numFmtId="0" fontId="28" fillId="3" borderId="38" xfId="0" applyFont="1" applyFill="1" applyBorder="1" applyAlignment="1">
      <alignment horizontal="left"/>
    </xf>
    <xf numFmtId="0" fontId="28" fillId="3" borderId="37" xfId="0" applyFont="1" applyFill="1" applyBorder="1" applyAlignment="1">
      <alignment horizontal="center"/>
    </xf>
    <xf numFmtId="0" fontId="28" fillId="3" borderId="34" xfId="0" applyFont="1" applyFill="1" applyBorder="1" applyAlignment="1">
      <alignment horizontal="center"/>
    </xf>
    <xf numFmtId="0" fontId="28" fillId="3" borderId="38" xfId="0" applyFont="1" applyFill="1" applyBorder="1" applyAlignment="1">
      <alignment horizontal="center"/>
    </xf>
    <xf numFmtId="49" fontId="30" fillId="3" borderId="37" xfId="0" applyNumberFormat="1" applyFont="1" applyFill="1" applyBorder="1" applyAlignment="1">
      <alignment wrapText="1"/>
    </xf>
    <xf numFmtId="49" fontId="30" fillId="3" borderId="34" xfId="0" applyNumberFormat="1" applyFont="1" applyFill="1" applyBorder="1" applyAlignment="1">
      <alignment wrapText="1"/>
    </xf>
    <xf numFmtId="49" fontId="30" fillId="3" borderId="38" xfId="0" applyNumberFormat="1" applyFont="1" applyFill="1" applyBorder="1" applyAlignment="1">
      <alignment wrapText="1"/>
    </xf>
    <xf numFmtId="0" fontId="35" fillId="3" borderId="37" xfId="0" applyFont="1" applyFill="1" applyBorder="1"/>
    <xf numFmtId="0" fontId="35" fillId="3" borderId="34" xfId="0" applyFont="1" applyFill="1" applyBorder="1"/>
    <xf numFmtId="0" fontId="35" fillId="3" borderId="38" xfId="0" applyFont="1" applyFill="1" applyBorder="1"/>
    <xf numFmtId="2" fontId="36" fillId="3" borderId="37" xfId="0" applyNumberFormat="1" applyFont="1" applyFill="1" applyBorder="1" applyAlignment="1">
      <alignment horizontal="center"/>
    </xf>
    <xf numFmtId="2" fontId="36" fillId="3" borderId="38" xfId="0" applyNumberFormat="1" applyFont="1" applyFill="1" applyBorder="1" applyAlignment="1">
      <alignment horizontal="center"/>
    </xf>
    <xf numFmtId="0" fontId="33" fillId="3" borderId="37" xfId="0" applyFont="1" applyFill="1" applyBorder="1"/>
    <xf numFmtId="0" fontId="33" fillId="3" borderId="34" xfId="0" applyFont="1" applyFill="1" applyBorder="1"/>
    <xf numFmtId="0" fontId="33" fillId="3" borderId="38" xfId="0" applyFont="1" applyFill="1" applyBorder="1"/>
    <xf numFmtId="0" fontId="28" fillId="3" borderId="16" xfId="0" applyFont="1" applyFill="1" applyBorder="1"/>
    <xf numFmtId="4" fontId="28" fillId="3" borderId="16" xfId="0" applyNumberFormat="1" applyFont="1" applyFill="1" applyBorder="1" applyAlignment="1">
      <alignment horizontal="center"/>
    </xf>
    <xf numFmtId="4" fontId="30" fillId="3" borderId="37" xfId="0" applyNumberFormat="1" applyFont="1" applyFill="1" applyBorder="1" applyAlignment="1">
      <alignment horizontal="center"/>
    </xf>
    <xf numFmtId="4" fontId="30" fillId="3" borderId="34" xfId="0" applyNumberFormat="1" applyFont="1" applyFill="1" applyBorder="1" applyAlignment="1">
      <alignment horizontal="center"/>
    </xf>
    <xf numFmtId="4" fontId="30" fillId="3" borderId="38" xfId="0" applyNumberFormat="1" applyFont="1" applyFill="1" applyBorder="1" applyAlignment="1">
      <alignment horizontal="center"/>
    </xf>
    <xf numFmtId="4" fontId="28" fillId="3" borderId="37" xfId="0" applyNumberFormat="1" applyFont="1" applyFill="1" applyBorder="1" applyAlignment="1">
      <alignment horizontal="center"/>
    </xf>
    <xf numFmtId="4" fontId="28" fillId="3" borderId="34" xfId="0" applyNumberFormat="1" applyFont="1" applyFill="1" applyBorder="1" applyAlignment="1">
      <alignment horizontal="center"/>
    </xf>
    <xf numFmtId="4" fontId="28" fillId="3" borderId="38" xfId="0" applyNumberFormat="1" applyFont="1" applyFill="1" applyBorder="1" applyAlignment="1">
      <alignment horizontal="center"/>
    </xf>
    <xf numFmtId="2" fontId="17" fillId="3" borderId="37" xfId="0" applyNumberFormat="1" applyFont="1" applyFill="1" applyBorder="1" applyAlignment="1">
      <alignment horizontal="center"/>
    </xf>
    <xf numFmtId="2" fontId="17" fillId="3" borderId="38" xfId="0" applyNumberFormat="1" applyFont="1" applyFill="1" applyBorder="1" applyAlignment="1">
      <alignment horizontal="center"/>
    </xf>
    <xf numFmtId="0" fontId="37" fillId="0" borderId="0" xfId="0" applyFont="1"/>
    <xf numFmtId="0" fontId="29" fillId="3" borderId="16" xfId="0" applyFont="1" applyFill="1" applyBorder="1" applyAlignment="1">
      <alignment horizontal="center"/>
    </xf>
    <xf numFmtId="0" fontId="28" fillId="3" borderId="37" xfId="0" applyFont="1" applyFill="1" applyBorder="1"/>
    <xf numFmtId="0" fontId="28" fillId="3" borderId="34" xfId="0" applyFont="1" applyFill="1" applyBorder="1"/>
    <xf numFmtId="165" fontId="28" fillId="3" borderId="16" xfId="0" applyNumberFormat="1" applyFont="1" applyFill="1" applyBorder="1" applyAlignment="1">
      <alignment horizontal="center"/>
    </xf>
    <xf numFmtId="2" fontId="28" fillId="3" borderId="16" xfId="0" applyNumberFormat="1" applyFont="1" applyFill="1" applyBorder="1" applyAlignment="1">
      <alignment horizontal="center"/>
    </xf>
    <xf numFmtId="2" fontId="28" fillId="3" borderId="34" xfId="0" applyNumberFormat="1" applyFont="1" applyFill="1" applyBorder="1" applyAlignment="1">
      <alignment horizontal="center"/>
    </xf>
    <xf numFmtId="0" fontId="38" fillId="3" borderId="37" xfId="0" applyFont="1" applyFill="1" applyBorder="1" applyAlignment="1">
      <alignment horizontal="center"/>
    </xf>
    <xf numFmtId="0" fontId="38" fillId="3" borderId="34" xfId="0" applyFont="1" applyFill="1" applyBorder="1" applyAlignment="1">
      <alignment horizontal="center"/>
    </xf>
    <xf numFmtId="0" fontId="38" fillId="3" borderId="38" xfId="0" applyFont="1" applyFill="1" applyBorder="1" applyAlignment="1">
      <alignment horizontal="center"/>
    </xf>
    <xf numFmtId="2" fontId="39" fillId="3" borderId="38" xfId="0" applyNumberFormat="1" applyFont="1" applyFill="1" applyBorder="1" applyAlignment="1">
      <alignment horizontal="center"/>
    </xf>
    <xf numFmtId="164" fontId="28" fillId="3" borderId="16" xfId="0" applyNumberFormat="1" applyFont="1" applyFill="1" applyBorder="1" applyAlignment="1">
      <alignment horizontal="center"/>
    </xf>
    <xf numFmtId="0" fontId="30" fillId="3" borderId="37" xfId="0" applyFont="1" applyFill="1" applyBorder="1" applyAlignment="1">
      <alignment horizontal="center"/>
    </xf>
    <xf numFmtId="0" fontId="30" fillId="3" borderId="34" xfId="0" applyFont="1" applyFill="1" applyBorder="1" applyAlignment="1">
      <alignment horizontal="center"/>
    </xf>
    <xf numFmtId="0" fontId="30" fillId="3" borderId="38" xfId="0" applyFont="1" applyFill="1" applyBorder="1" applyAlignment="1">
      <alignment horizontal="center"/>
    </xf>
    <xf numFmtId="164" fontId="28" fillId="3" borderId="37" xfId="0" applyNumberFormat="1" applyFont="1" applyFill="1" applyBorder="1" applyAlignment="1">
      <alignment horizontal="center"/>
    </xf>
    <xf numFmtId="164" fontId="28" fillId="3" borderId="34" xfId="0" applyNumberFormat="1" applyFont="1" applyFill="1" applyBorder="1" applyAlignment="1">
      <alignment horizontal="center"/>
    </xf>
    <xf numFmtId="164" fontId="28" fillId="3" borderId="38" xfId="0" applyNumberFormat="1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17" fillId="3" borderId="16" xfId="0" applyFont="1" applyFill="1" applyBorder="1" applyAlignment="1">
      <alignment vertical="center"/>
    </xf>
    <xf numFmtId="2" fontId="17" fillId="3" borderId="16" xfId="0" applyNumberFormat="1" applyFont="1" applyFill="1" applyBorder="1" applyAlignment="1">
      <alignment horizontal="center" vertical="center"/>
    </xf>
    <xf numFmtId="2" fontId="17" fillId="3" borderId="16" xfId="0" applyNumberFormat="1" applyFont="1" applyFill="1" applyBorder="1" applyAlignment="1">
      <alignment horizontal="center"/>
    </xf>
    <xf numFmtId="0" fontId="28" fillId="3" borderId="23" xfId="0" applyFont="1" applyFill="1" applyBorder="1" applyAlignment="1">
      <alignment horizontal="center"/>
    </xf>
    <xf numFmtId="0" fontId="17" fillId="3" borderId="39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2" fontId="17" fillId="3" borderId="39" xfId="0" applyNumberFormat="1" applyFont="1" applyFill="1" applyBorder="1" applyAlignment="1">
      <alignment horizontal="center" vertical="center"/>
    </xf>
    <xf numFmtId="2" fontId="17" fillId="3" borderId="40" xfId="0" applyNumberFormat="1" applyFont="1" applyFill="1" applyBorder="1" applyAlignment="1">
      <alignment horizontal="center" vertical="center"/>
    </xf>
    <xf numFmtId="2" fontId="17" fillId="3" borderId="41" xfId="0" applyNumberFormat="1" applyFont="1" applyFill="1" applyBorder="1" applyAlignment="1">
      <alignment horizontal="center" vertical="center"/>
    </xf>
    <xf numFmtId="2" fontId="17" fillId="3" borderId="23" xfId="0" applyNumberFormat="1" applyFont="1" applyFill="1" applyBorder="1" applyAlignment="1">
      <alignment horizontal="center"/>
    </xf>
    <xf numFmtId="2" fontId="17" fillId="3" borderId="39" xfId="0" applyNumberFormat="1" applyFont="1" applyFill="1" applyBorder="1" applyAlignment="1">
      <alignment horizontal="center"/>
    </xf>
    <xf numFmtId="2" fontId="17" fillId="3" borderId="41" xfId="0" applyNumberFormat="1" applyFont="1" applyFill="1" applyBorder="1" applyAlignment="1">
      <alignment horizontal="center"/>
    </xf>
    <xf numFmtId="2" fontId="28" fillId="3" borderId="23" xfId="0" applyNumberFormat="1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/>
    </xf>
    <xf numFmtId="4" fontId="41" fillId="6" borderId="1" xfId="0" applyNumberFormat="1" applyFont="1" applyFill="1" applyBorder="1" applyAlignment="1">
      <alignment horizontal="center"/>
    </xf>
    <xf numFmtId="0" fontId="41" fillId="6" borderId="1" xfId="0" applyFont="1" applyFill="1" applyBorder="1" applyAlignment="1">
      <alignment horizontal="center"/>
    </xf>
    <xf numFmtId="2" fontId="37" fillId="6" borderId="1" xfId="0" applyNumberFormat="1" applyFont="1" applyFill="1" applyBorder="1" applyAlignment="1">
      <alignment horizontal="center"/>
    </xf>
    <xf numFmtId="2" fontId="17" fillId="6" borderId="1" xfId="0" applyNumberFormat="1" applyFont="1" applyFill="1" applyBorder="1" applyAlignment="1">
      <alignment horizontal="center"/>
    </xf>
    <xf numFmtId="2" fontId="28" fillId="6" borderId="1" xfId="0" applyNumberFormat="1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4" fontId="41" fillId="3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2" fontId="37" fillId="3" borderId="0" xfId="0" applyNumberFormat="1" applyFont="1" applyFill="1" applyAlignment="1">
      <alignment horizontal="center"/>
    </xf>
    <xf numFmtId="2" fontId="17" fillId="3" borderId="42" xfId="0" applyNumberFormat="1" applyFont="1" applyFill="1" applyBorder="1" applyAlignment="1">
      <alignment horizontal="center"/>
    </xf>
    <xf numFmtId="2" fontId="28" fillId="3" borderId="0" xfId="0" applyNumberFormat="1" applyFont="1" applyFill="1" applyAlignment="1">
      <alignment horizontal="center"/>
    </xf>
    <xf numFmtId="0" fontId="13" fillId="8" borderId="2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wrapText="1"/>
    </xf>
    <xf numFmtId="0" fontId="13" fillId="8" borderId="4" xfId="0" applyFont="1" applyFill="1" applyBorder="1" applyAlignment="1">
      <alignment horizontal="center" wrapText="1"/>
    </xf>
    <xf numFmtId="4" fontId="1" fillId="8" borderId="2" xfId="0" applyNumberFormat="1" applyFont="1" applyFill="1" applyBorder="1" applyAlignment="1">
      <alignment horizontal="center" vertical="center"/>
    </xf>
    <xf numFmtId="4" fontId="1" fillId="8" borderId="3" xfId="0" applyNumberFormat="1" applyFont="1" applyFill="1" applyBorder="1" applyAlignment="1">
      <alignment horizontal="center" vertical="center"/>
    </xf>
    <xf numFmtId="4" fontId="1" fillId="8" borderId="4" xfId="0" applyNumberFormat="1" applyFont="1" applyFill="1" applyBorder="1" applyAlignment="1">
      <alignment horizontal="center" vertical="center"/>
    </xf>
    <xf numFmtId="0" fontId="43" fillId="3" borderId="43" xfId="0" applyFont="1" applyFill="1" applyBorder="1" applyAlignment="1">
      <alignment horizontal="center" vertical="center"/>
    </xf>
    <xf numFmtId="0" fontId="43" fillId="3" borderId="44" xfId="0" applyFont="1" applyFill="1" applyBorder="1" applyAlignment="1">
      <alignment horizontal="center" vertical="center"/>
    </xf>
    <xf numFmtId="0" fontId="43" fillId="3" borderId="45" xfId="0" applyFont="1" applyFill="1" applyBorder="1" applyAlignment="1">
      <alignment horizontal="center" vertical="center"/>
    </xf>
    <xf numFmtId="2" fontId="44" fillId="3" borderId="0" xfId="0" applyNumberFormat="1" applyFont="1" applyFill="1" applyAlignment="1">
      <alignment horizontal="center"/>
    </xf>
    <xf numFmtId="0" fontId="31" fillId="6" borderId="43" xfId="0" applyFont="1" applyFill="1" applyBorder="1" applyAlignment="1">
      <alignment horizontal="left"/>
    </xf>
    <xf numFmtId="0" fontId="31" fillId="6" borderId="44" xfId="0" applyFont="1" applyFill="1" applyBorder="1" applyAlignment="1">
      <alignment horizontal="left"/>
    </xf>
    <xf numFmtId="0" fontId="31" fillId="6" borderId="45" xfId="0" applyFont="1" applyFill="1" applyBorder="1" applyAlignment="1">
      <alignment horizontal="left"/>
    </xf>
    <xf numFmtId="2" fontId="31" fillId="6" borderId="44" xfId="0" applyNumberFormat="1" applyFont="1" applyFill="1" applyBorder="1" applyAlignment="1">
      <alignment horizontal="center" wrapText="1"/>
    </xf>
    <xf numFmtId="4" fontId="45" fillId="6" borderId="43" xfId="0" applyNumberFormat="1" applyFont="1" applyFill="1" applyBorder="1" applyAlignment="1">
      <alignment horizontal="center"/>
    </xf>
    <xf numFmtId="4" fontId="45" fillId="6" borderId="45" xfId="0" applyNumberFormat="1" applyFont="1" applyFill="1" applyBorder="1" applyAlignment="1">
      <alignment horizontal="center"/>
    </xf>
    <xf numFmtId="0" fontId="46" fillId="6" borderId="43" xfId="0" applyFont="1" applyFill="1" applyBorder="1" applyAlignment="1">
      <alignment horizontal="left"/>
    </xf>
    <xf numFmtId="0" fontId="46" fillId="6" borderId="44" xfId="0" applyFont="1" applyFill="1" applyBorder="1" applyAlignment="1">
      <alignment horizontal="left"/>
    </xf>
    <xf numFmtId="0" fontId="46" fillId="6" borderId="45" xfId="0" applyFont="1" applyFill="1" applyBorder="1" applyAlignment="1">
      <alignment horizontal="left"/>
    </xf>
    <xf numFmtId="2" fontId="46" fillId="6" borderId="44" xfId="0" applyNumberFormat="1" applyFont="1" applyFill="1" applyBorder="1" applyAlignment="1">
      <alignment horizontal="center" wrapText="1"/>
    </xf>
    <xf numFmtId="2" fontId="47" fillId="3" borderId="0" xfId="0" applyNumberFormat="1" applyFont="1" applyFill="1" applyAlignment="1">
      <alignment horizontal="center"/>
    </xf>
    <xf numFmtId="0" fontId="46" fillId="6" borderId="46" xfId="0" applyFont="1" applyFill="1" applyBorder="1" applyAlignment="1">
      <alignment horizontal="center"/>
    </xf>
    <xf numFmtId="0" fontId="46" fillId="6" borderId="47" xfId="0" applyFont="1" applyFill="1" applyBorder="1" applyAlignment="1">
      <alignment horizontal="center"/>
    </xf>
    <xf numFmtId="0" fontId="46" fillId="6" borderId="48" xfId="0" applyFont="1" applyFill="1" applyBorder="1" applyAlignment="1">
      <alignment horizontal="center"/>
    </xf>
    <xf numFmtId="2" fontId="46" fillId="6" borderId="47" xfId="0" applyNumberFormat="1" applyFont="1" applyFill="1" applyBorder="1" applyAlignment="1">
      <alignment horizontal="center" wrapText="1"/>
    </xf>
    <xf numFmtId="4" fontId="48" fillId="6" borderId="46" xfId="0" applyNumberFormat="1" applyFont="1" applyFill="1" applyBorder="1" applyAlignment="1">
      <alignment horizontal="center"/>
    </xf>
    <xf numFmtId="0" fontId="48" fillId="6" borderId="48" xfId="0" applyFont="1" applyFill="1" applyBorder="1" applyAlignment="1">
      <alignment horizontal="center"/>
    </xf>
    <xf numFmtId="0" fontId="49" fillId="3" borderId="16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left"/>
    </xf>
    <xf numFmtId="2" fontId="21" fillId="3" borderId="16" xfId="0" applyNumberFormat="1" applyFont="1" applyFill="1" applyBorder="1" applyAlignment="1">
      <alignment horizontal="center" wrapText="1"/>
    </xf>
    <xf numFmtId="0" fontId="21" fillId="3" borderId="37" xfId="0" applyFont="1" applyFill="1" applyBorder="1" applyAlignment="1">
      <alignment horizontal="left"/>
    </xf>
    <xf numFmtId="0" fontId="21" fillId="3" borderId="34" xfId="0" applyFont="1" applyFill="1" applyBorder="1" applyAlignment="1">
      <alignment horizontal="left"/>
    </xf>
    <xf numFmtId="0" fontId="21" fillId="3" borderId="38" xfId="0" applyFont="1" applyFill="1" applyBorder="1" applyAlignment="1">
      <alignment horizontal="left"/>
    </xf>
    <xf numFmtId="0" fontId="50" fillId="6" borderId="49" xfId="0" applyFont="1" applyFill="1" applyBorder="1" applyAlignment="1">
      <alignment horizontal="left"/>
    </xf>
    <xf numFmtId="0" fontId="50" fillId="6" borderId="50" xfId="0" applyFont="1" applyFill="1" applyBorder="1" applyAlignment="1">
      <alignment horizontal="left"/>
    </xf>
    <xf numFmtId="0" fontId="50" fillId="6" borderId="51" xfId="0" applyFont="1" applyFill="1" applyBorder="1" applyAlignment="1">
      <alignment horizontal="left"/>
    </xf>
    <xf numFmtId="2" fontId="50" fillId="6" borderId="52" xfId="0" applyNumberFormat="1" applyFont="1" applyFill="1" applyBorder="1" applyAlignment="1">
      <alignment horizontal="center" wrapText="1"/>
    </xf>
    <xf numFmtId="4" fontId="45" fillId="6" borderId="53" xfId="0" applyNumberFormat="1" applyFont="1" applyFill="1" applyBorder="1" applyAlignment="1">
      <alignment horizontal="center"/>
    </xf>
    <xf numFmtId="4" fontId="45" fillId="6" borderId="54" xfId="0" applyNumberFormat="1" applyFont="1" applyFill="1" applyBorder="1" applyAlignment="1">
      <alignment horizontal="center"/>
    </xf>
    <xf numFmtId="0" fontId="46" fillId="6" borderId="46" xfId="0" applyFont="1" applyFill="1" applyBorder="1" applyAlignment="1">
      <alignment horizontal="left"/>
    </xf>
    <xf numFmtId="0" fontId="46" fillId="6" borderId="47" xfId="0" applyFont="1" applyFill="1" applyBorder="1" applyAlignment="1">
      <alignment horizontal="left"/>
    </xf>
    <xf numFmtId="0" fontId="46" fillId="6" borderId="48" xfId="0" applyFont="1" applyFill="1" applyBorder="1" applyAlignment="1">
      <alignment horizontal="left"/>
    </xf>
    <xf numFmtId="2" fontId="46" fillId="6" borderId="0" xfId="0" applyNumberFormat="1" applyFont="1" applyFill="1" applyAlignment="1">
      <alignment horizontal="center" wrapText="1"/>
    </xf>
    <xf numFmtId="4" fontId="45" fillId="6" borderId="55" xfId="0" applyNumberFormat="1" applyFont="1" applyFill="1" applyBorder="1" applyAlignment="1">
      <alignment horizontal="center"/>
    </xf>
    <xf numFmtId="4" fontId="45" fillId="6" borderId="56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4" fontId="30" fillId="3" borderId="1" xfId="0" applyNumberFormat="1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/>
    </xf>
    <xf numFmtId="2" fontId="30" fillId="3" borderId="0" xfId="0" applyNumberFormat="1" applyFont="1" applyFill="1" applyAlignment="1">
      <alignment horizontal="center"/>
    </xf>
    <xf numFmtId="2" fontId="30" fillId="3" borderId="0" xfId="0" applyNumberFormat="1" applyFont="1" applyFill="1" applyAlignment="1">
      <alignment horizontal="center"/>
    </xf>
    <xf numFmtId="4" fontId="30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17" fillId="3" borderId="0" xfId="0" applyFont="1" applyFill="1" applyAlignment="1">
      <alignment horizontal="center"/>
    </xf>
    <xf numFmtId="4" fontId="17" fillId="3" borderId="0" xfId="0" applyNumberFormat="1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3" fontId="28" fillId="3" borderId="0" xfId="0" applyNumberFormat="1" applyFont="1" applyFill="1" applyAlignment="1">
      <alignment horizontal="center"/>
    </xf>
    <xf numFmtId="3" fontId="28" fillId="3" borderId="0" xfId="0" applyNumberFormat="1" applyFont="1" applyFill="1" applyAlignment="1">
      <alignment horizontal="center"/>
    </xf>
    <xf numFmtId="4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left"/>
    </xf>
    <xf numFmtId="2" fontId="28" fillId="3" borderId="0" xfId="0" applyNumberFormat="1" applyFont="1" applyFill="1" applyAlignment="1">
      <alignment horizontal="center"/>
    </xf>
    <xf numFmtId="2" fontId="21" fillId="3" borderId="0" xfId="0" applyNumberFormat="1" applyFont="1" applyFill="1" applyAlignment="1">
      <alignment horizontal="center"/>
    </xf>
    <xf numFmtId="2" fontId="21" fillId="3" borderId="0" xfId="0" applyNumberFormat="1" applyFont="1" applyFill="1" applyAlignment="1">
      <alignment horizontal="center"/>
    </xf>
    <xf numFmtId="164" fontId="21" fillId="3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17" fillId="3" borderId="0" xfId="0" applyNumberFormat="1" applyFont="1" applyFill="1" applyAlignment="1">
      <alignment horizontal="center"/>
    </xf>
    <xf numFmtId="0" fontId="51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4" fontId="52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31" fillId="3" borderId="0" xfId="0" applyFont="1" applyFill="1" applyAlignment="1">
      <alignment horizontal="left"/>
    </xf>
    <xf numFmtId="4" fontId="45" fillId="3" borderId="0" xfId="0" applyNumberFormat="1" applyFont="1" applyFill="1" applyAlignment="1">
      <alignment horizontal="center"/>
    </xf>
    <xf numFmtId="0" fontId="46" fillId="3" borderId="0" xfId="0" applyFont="1" applyFill="1" applyAlignment="1">
      <alignment horizontal="left"/>
    </xf>
    <xf numFmtId="0" fontId="46" fillId="3" borderId="0" xfId="0" applyFont="1" applyFill="1" applyAlignment="1">
      <alignment horizontal="center"/>
    </xf>
    <xf numFmtId="0" fontId="49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4" fontId="21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39" fillId="3" borderId="0" xfId="0" applyFont="1" applyFill="1" applyAlignment="1">
      <alignment horizontal="center"/>
    </xf>
    <xf numFmtId="0" fontId="43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71EB400C-95BC-4A40-B217-CE634B2D9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9D140-7F90-4CFD-B0E9-DA31AE785E84}">
  <sheetPr>
    <tabColor theme="6"/>
  </sheetPr>
  <dimension ref="B2:AY150"/>
  <sheetViews>
    <sheetView tabSelected="1" topLeftCell="A95" workbookViewId="0">
      <selection activeCell="B112" sqref="B112:V112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45" customWidth="1"/>
    <col min="18" max="18" width="2.5703125" style="445" customWidth="1"/>
    <col min="19" max="19" width="9.140625" style="445"/>
    <col min="20" max="20" width="7.5703125" style="445" customWidth="1"/>
    <col min="21" max="22" width="9.140625" style="445"/>
    <col min="23" max="23" width="8.7109375" style="445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5"/>
      <c r="D3" s="5"/>
      <c r="E3" s="5"/>
      <c r="F3" s="5"/>
      <c r="G3" s="5"/>
      <c r="H3" s="6" t="s">
        <v>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8" t="s">
        <v>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4"/>
    </row>
    <row r="6" spans="2:23" x14ac:dyDescent="0.25">
      <c r="B6" s="9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0"/>
      <c r="R6" s="10"/>
      <c r="S6" s="10"/>
      <c r="T6" s="10"/>
      <c r="U6" s="10"/>
      <c r="V6" s="10"/>
      <c r="W6" s="4"/>
    </row>
    <row r="7" spans="2:23" x14ac:dyDescent="0.25">
      <c r="B7" s="11"/>
      <c r="C7" s="12" t="s">
        <v>2</v>
      </c>
      <c r="D7" s="12"/>
      <c r="E7" s="12"/>
      <c r="F7" s="13">
        <v>43831</v>
      </c>
      <c r="G7" s="14"/>
      <c r="H7" s="13">
        <v>44196</v>
      </c>
      <c r="I7" s="14"/>
      <c r="J7" s="14"/>
      <c r="K7" s="14"/>
      <c r="L7" s="15" t="s">
        <v>3</v>
      </c>
      <c r="M7" s="16" t="s">
        <v>4</v>
      </c>
      <c r="N7" s="17"/>
      <c r="O7" s="17"/>
      <c r="P7" s="17"/>
      <c r="Q7" s="17"/>
      <c r="R7" s="17"/>
      <c r="S7" s="18"/>
      <c r="T7" s="19"/>
      <c r="U7" s="19">
        <v>100</v>
      </c>
      <c r="V7" s="20"/>
      <c r="W7" s="21"/>
    </row>
    <row r="8" spans="2:23" x14ac:dyDescent="0.25">
      <c r="B8" s="22"/>
      <c r="C8" s="23"/>
      <c r="D8" s="23"/>
      <c r="E8" s="24"/>
      <c r="F8" s="24"/>
      <c r="G8" s="24"/>
      <c r="H8" s="25"/>
      <c r="I8" s="25"/>
      <c r="J8" s="25"/>
      <c r="K8" s="25"/>
      <c r="L8" s="25"/>
      <c r="M8" s="25"/>
      <c r="N8" s="25"/>
      <c r="O8" s="25"/>
      <c r="P8" s="25"/>
      <c r="Q8" s="26"/>
      <c r="R8" s="26"/>
      <c r="S8" s="26"/>
      <c r="T8" s="20"/>
      <c r="U8" s="21"/>
      <c r="V8" s="21"/>
      <c r="W8" s="21"/>
    </row>
    <row r="9" spans="2:23" x14ac:dyDescent="0.25">
      <c r="B9" s="27" t="s">
        <v>5</v>
      </c>
      <c r="C9" s="27"/>
      <c r="D9" s="27"/>
      <c r="E9" s="27"/>
      <c r="F9" s="27"/>
      <c r="G9" s="28">
        <f>G10+G11</f>
        <v>6065.8999999999987</v>
      </c>
      <c r="H9" s="29"/>
      <c r="I9" s="30" t="s">
        <v>6</v>
      </c>
      <c r="J9" s="30"/>
      <c r="K9" s="30"/>
      <c r="L9" s="31">
        <v>5</v>
      </c>
      <c r="M9" s="29"/>
      <c r="N9" s="32" t="s">
        <v>7</v>
      </c>
      <c r="O9" s="32"/>
      <c r="P9" s="32"/>
      <c r="Q9" s="33">
        <v>1992</v>
      </c>
      <c r="R9" s="20"/>
      <c r="S9" s="32" t="s">
        <v>8</v>
      </c>
      <c r="T9" s="32"/>
      <c r="U9" s="32"/>
      <c r="V9" s="32"/>
      <c r="W9" s="32"/>
    </row>
    <row r="10" spans="2:23" x14ac:dyDescent="0.25">
      <c r="B10" s="27" t="s">
        <v>9</v>
      </c>
      <c r="C10" s="27"/>
      <c r="D10" s="27"/>
      <c r="E10" s="27"/>
      <c r="F10" s="27"/>
      <c r="G10" s="28">
        <f>((5704.9*9)+(5708.9*3))/12</f>
        <v>5705.8999999999987</v>
      </c>
      <c r="H10" s="29"/>
      <c r="I10" s="32" t="s">
        <v>10</v>
      </c>
      <c r="J10" s="32"/>
      <c r="K10" s="32"/>
      <c r="L10" s="31">
        <v>8</v>
      </c>
      <c r="M10" s="22"/>
      <c r="N10" s="34" t="s">
        <v>11</v>
      </c>
      <c r="O10" s="34"/>
      <c r="P10" s="35" t="s">
        <v>12</v>
      </c>
      <c r="Q10" s="35"/>
      <c r="R10" s="20"/>
      <c r="S10" s="36" t="s">
        <v>13</v>
      </c>
      <c r="T10" s="36"/>
      <c r="U10" s="36"/>
      <c r="V10" s="36"/>
      <c r="W10" s="36"/>
    </row>
    <row r="11" spans="2:23" x14ac:dyDescent="0.25">
      <c r="B11" s="27" t="s">
        <v>14</v>
      </c>
      <c r="C11" s="27"/>
      <c r="D11" s="27"/>
      <c r="E11" s="27"/>
      <c r="F11" s="27"/>
      <c r="G11" s="37">
        <v>360</v>
      </c>
      <c r="H11" s="29"/>
      <c r="I11" s="32" t="s">
        <v>15</v>
      </c>
      <c r="J11" s="32"/>
      <c r="K11" s="32"/>
      <c r="L11" s="38">
        <v>0</v>
      </c>
      <c r="M11" s="22"/>
      <c r="N11" s="32" t="s">
        <v>16</v>
      </c>
      <c r="O11" s="32"/>
      <c r="P11" s="32"/>
      <c r="Q11" s="39">
        <v>3700</v>
      </c>
      <c r="R11" s="20"/>
      <c r="S11" s="36"/>
      <c r="T11" s="36"/>
      <c r="U11" s="36"/>
      <c r="V11" s="36"/>
      <c r="W11" s="36"/>
    </row>
    <row r="12" spans="2:23" x14ac:dyDescent="0.25">
      <c r="B12" s="27" t="s">
        <v>17</v>
      </c>
      <c r="C12" s="27"/>
      <c r="D12" s="27"/>
      <c r="E12" s="27"/>
      <c r="F12" s="27"/>
      <c r="G12" s="37">
        <v>2323.6</v>
      </c>
      <c r="H12" s="29"/>
      <c r="I12" s="32" t="s">
        <v>18</v>
      </c>
      <c r="J12" s="32"/>
      <c r="K12" s="32"/>
      <c r="L12" s="38">
        <v>120</v>
      </c>
      <c r="M12" s="29"/>
      <c r="N12" s="30" t="s">
        <v>19</v>
      </c>
      <c r="O12" s="30"/>
      <c r="P12" s="30"/>
      <c r="Q12" s="40" t="s">
        <v>20</v>
      </c>
      <c r="R12" s="26"/>
      <c r="S12" s="36"/>
      <c r="T12" s="36"/>
      <c r="U12" s="36"/>
      <c r="V12" s="36"/>
      <c r="W12" s="36"/>
    </row>
    <row r="13" spans="2:23" x14ac:dyDescent="0.25">
      <c r="B13" s="27" t="s">
        <v>21</v>
      </c>
      <c r="C13" s="27"/>
      <c r="D13" s="27"/>
      <c r="E13" s="27"/>
      <c r="F13" s="27"/>
      <c r="G13" s="37">
        <v>1070</v>
      </c>
      <c r="H13" s="29"/>
      <c r="I13" s="32" t="s">
        <v>22</v>
      </c>
      <c r="J13" s="32"/>
      <c r="K13" s="32"/>
      <c r="L13" s="41">
        <v>223</v>
      </c>
      <c r="M13" s="29"/>
      <c r="N13" s="30"/>
      <c r="O13" s="30"/>
      <c r="P13" s="30"/>
      <c r="Q13" s="42"/>
      <c r="R13" s="26"/>
      <c r="S13" s="32" t="s">
        <v>23</v>
      </c>
      <c r="T13" s="32"/>
      <c r="U13" s="32"/>
      <c r="V13" s="43" t="s">
        <v>24</v>
      </c>
      <c r="W13" s="43"/>
    </row>
    <row r="14" spans="2:23" x14ac:dyDescent="0.25">
      <c r="B14" s="44"/>
      <c r="C14" s="1"/>
      <c r="D14" s="1"/>
      <c r="E14" s="1"/>
      <c r="F14" s="1"/>
      <c r="G14" s="1"/>
      <c r="H14" s="1"/>
      <c r="I14" s="1"/>
      <c r="J14" s="1"/>
      <c r="K14" s="1"/>
      <c r="L14" s="45"/>
      <c r="M14" s="1"/>
      <c r="N14" s="1"/>
      <c r="O14" s="1"/>
      <c r="P14" s="46"/>
      <c r="Q14" s="47"/>
      <c r="R14" s="47"/>
      <c r="S14" s="47"/>
      <c r="T14" s="10"/>
      <c r="U14" s="48"/>
      <c r="V14" s="48"/>
      <c r="W14" s="4"/>
    </row>
    <row r="15" spans="2:23" x14ac:dyDescent="0.25">
      <c r="B15" s="49" t="s">
        <v>25</v>
      </c>
      <c r="C15" s="49"/>
      <c r="D15" s="49"/>
      <c r="E15" s="49"/>
      <c r="F15" s="49"/>
      <c r="G15" s="49"/>
      <c r="H15" s="50">
        <v>17.329999999999998</v>
      </c>
      <c r="I15" s="51"/>
      <c r="J15" s="1"/>
      <c r="K15" s="1"/>
      <c r="L15" s="1"/>
      <c r="M15" s="1"/>
      <c r="N15" s="1"/>
      <c r="O15" s="1"/>
      <c r="P15" s="1"/>
      <c r="Q15" s="47"/>
      <c r="R15" s="47"/>
      <c r="S15" s="47"/>
      <c r="T15" s="10"/>
      <c r="U15" s="47"/>
      <c r="V15" s="47"/>
      <c r="W15" s="4"/>
    </row>
    <row r="16" spans="2:23" x14ac:dyDescent="0.25">
      <c r="B16" s="9"/>
      <c r="C16" s="2"/>
      <c r="D16" s="2"/>
      <c r="E16" s="2"/>
      <c r="F16" s="2"/>
      <c r="G16" s="2"/>
      <c r="H16" s="52"/>
      <c r="I16" s="52"/>
      <c r="J16" s="52"/>
      <c r="K16" s="52"/>
      <c r="L16" s="52"/>
      <c r="M16" s="52"/>
      <c r="N16" s="52"/>
      <c r="O16" s="52"/>
      <c r="P16" s="52"/>
      <c r="Q16" s="53"/>
      <c r="R16" s="53"/>
      <c r="S16" s="53"/>
      <c r="T16" s="10"/>
      <c r="U16" s="47"/>
      <c r="V16" s="47"/>
      <c r="W16" s="4"/>
    </row>
    <row r="17" spans="2:23" x14ac:dyDescent="0.25">
      <c r="B17" s="54" t="s">
        <v>26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>
        <v>67646.34</v>
      </c>
      <c r="Q17" s="56"/>
      <c r="R17" s="56"/>
      <c r="S17" s="57"/>
      <c r="T17" s="58"/>
      <c r="U17" s="47"/>
      <c r="V17" s="47"/>
      <c r="W17" s="4"/>
    </row>
    <row r="18" spans="2:23" x14ac:dyDescent="0.25">
      <c r="B18" s="59" t="s">
        <v>27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61"/>
      <c r="R18" s="61"/>
      <c r="S18" s="62"/>
      <c r="T18" s="58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8.5" customHeight="1" x14ac:dyDescent="0.25">
      <c r="B20" s="63" t="s">
        <v>28</v>
      </c>
      <c r="C20" s="63"/>
      <c r="D20" s="63"/>
      <c r="E20" s="63"/>
      <c r="F20" s="63"/>
      <c r="G20" s="63"/>
      <c r="H20" s="63"/>
      <c r="I20" s="63"/>
      <c r="J20" s="64" t="s">
        <v>29</v>
      </c>
      <c r="K20" s="64"/>
      <c r="L20" s="64" t="s">
        <v>30</v>
      </c>
      <c r="M20" s="64"/>
      <c r="N20" s="64"/>
      <c r="O20" s="65" t="s">
        <v>31</v>
      </c>
      <c r="P20" s="66"/>
      <c r="Q20" s="67" t="s">
        <v>32</v>
      </c>
      <c r="R20" s="68"/>
      <c r="S20" s="69"/>
      <c r="T20" s="70"/>
      <c r="U20" s="4"/>
      <c r="V20" s="4"/>
      <c r="W20" s="4"/>
    </row>
    <row r="21" spans="2:23" x14ac:dyDescent="0.25">
      <c r="B21" s="71" t="s">
        <v>33</v>
      </c>
      <c r="C21" s="71"/>
      <c r="D21" s="71"/>
      <c r="E21" s="71"/>
      <c r="F21" s="71"/>
      <c r="G21" s="71"/>
      <c r="H21" s="71"/>
      <c r="I21" s="71"/>
      <c r="J21" s="72">
        <f>J22+J23</f>
        <v>176029.69</v>
      </c>
      <c r="K21" s="72"/>
      <c r="L21" s="73">
        <f>L22+L23</f>
        <v>1442186.94</v>
      </c>
      <c r="M21" s="73"/>
      <c r="N21" s="73"/>
      <c r="O21" s="74">
        <f>O22+O23</f>
        <v>1414931.19</v>
      </c>
      <c r="P21" s="74"/>
      <c r="Q21" s="75">
        <f>Q22+Q23</f>
        <v>203285.44000000012</v>
      </c>
      <c r="R21" s="76"/>
      <c r="S21" s="77"/>
      <c r="T21" s="78"/>
      <c r="U21" s="79"/>
      <c r="V21" s="79"/>
      <c r="W21" s="79"/>
    </row>
    <row r="22" spans="2:23" x14ac:dyDescent="0.25">
      <c r="B22" s="80" t="s">
        <v>33</v>
      </c>
      <c r="C22" s="80"/>
      <c r="D22" s="80"/>
      <c r="E22" s="80"/>
      <c r="F22" s="80"/>
      <c r="G22" s="80"/>
      <c r="H22" s="80"/>
      <c r="I22" s="80"/>
      <c r="J22" s="81">
        <v>140154.79999999999</v>
      </c>
      <c r="K22" s="81"/>
      <c r="L22" s="82">
        <v>1348874.76</v>
      </c>
      <c r="M22" s="82"/>
      <c r="N22" s="82"/>
      <c r="O22" s="83">
        <v>1326205.94</v>
      </c>
      <c r="P22" s="83"/>
      <c r="Q22" s="84">
        <f>J22+L22-O22</f>
        <v>162823.62000000011</v>
      </c>
      <c r="R22" s="85"/>
      <c r="S22" s="86"/>
      <c r="T22" s="87"/>
      <c r="U22" s="21"/>
      <c r="V22" s="21"/>
      <c r="W22" s="21"/>
    </row>
    <row r="23" spans="2:23" s="93" customFormat="1" x14ac:dyDescent="0.25">
      <c r="B23" s="88" t="s">
        <v>34</v>
      </c>
      <c r="C23" s="88"/>
      <c r="D23" s="88"/>
      <c r="E23" s="88"/>
      <c r="F23" s="88"/>
      <c r="G23" s="88"/>
      <c r="H23" s="88"/>
      <c r="I23" s="88"/>
      <c r="J23" s="89">
        <v>35874.89</v>
      </c>
      <c r="K23" s="89"/>
      <c r="L23" s="90">
        <f>50760.06+42552.12</f>
        <v>93312.18</v>
      </c>
      <c r="M23" s="90"/>
      <c r="N23" s="90"/>
      <c r="O23" s="91">
        <f>21724.9+67000.35</f>
        <v>88725.25</v>
      </c>
      <c r="P23" s="91"/>
      <c r="Q23" s="75">
        <f>J23+L23-O23</f>
        <v>40461.819999999992</v>
      </c>
      <c r="R23" s="76"/>
      <c r="S23" s="77"/>
      <c r="T23" s="92"/>
      <c r="U23" s="79"/>
      <c r="V23" s="79"/>
      <c r="W23" s="79"/>
    </row>
    <row r="24" spans="2:23" s="93" customFormat="1" x14ac:dyDescent="0.25">
      <c r="B24" s="94" t="s">
        <v>35</v>
      </c>
      <c r="C24" s="95"/>
      <c r="D24" s="95"/>
      <c r="E24" s="95"/>
      <c r="F24" s="95"/>
      <c r="G24" s="95"/>
      <c r="H24" s="95"/>
      <c r="I24" s="96"/>
      <c r="J24" s="97"/>
      <c r="K24" s="98"/>
      <c r="L24" s="99">
        <f>18934.97+153664.5</f>
        <v>172599.47</v>
      </c>
      <c r="M24" s="100"/>
      <c r="N24" s="101"/>
      <c r="O24" s="102">
        <v>172599.47</v>
      </c>
      <c r="P24" s="103"/>
      <c r="Q24" s="104"/>
      <c r="R24" s="76"/>
      <c r="S24" s="77"/>
      <c r="T24" s="92"/>
      <c r="U24" s="79"/>
      <c r="V24" s="79"/>
      <c r="W24" s="79"/>
    </row>
    <row r="25" spans="2:23" x14ac:dyDescent="0.25">
      <c r="B25" s="105" t="s">
        <v>36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>
        <f>P17+O21</f>
        <v>1482577.53</v>
      </c>
      <c r="P25" s="107"/>
      <c r="Q25" s="108"/>
      <c r="R25" s="108"/>
      <c r="S25" s="109"/>
      <c r="T25" s="110"/>
      <c r="U25" s="21"/>
      <c r="V25" s="21"/>
      <c r="W25" s="21"/>
    </row>
    <row r="26" spans="2:23" x14ac:dyDescent="0.25">
      <c r="B26" s="23"/>
      <c r="C26" s="111" t="s">
        <v>37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21"/>
      <c r="R26" s="21"/>
      <c r="S26" s="21"/>
      <c r="T26" s="21"/>
      <c r="U26" s="21"/>
      <c r="V26" s="21"/>
      <c r="W26" s="21"/>
    </row>
    <row r="27" spans="2:23" x14ac:dyDescent="0.25">
      <c r="B27" s="112" t="s">
        <v>38</v>
      </c>
      <c r="C27" s="113"/>
      <c r="D27" s="113"/>
      <c r="E27" s="113"/>
      <c r="F27" s="113"/>
      <c r="G27" s="113"/>
      <c r="H27" s="113"/>
      <c r="I27" s="114"/>
      <c r="J27" s="115">
        <v>3289.25</v>
      </c>
      <c r="K27" s="115"/>
      <c r="L27" s="116">
        <v>0</v>
      </c>
      <c r="M27" s="116"/>
      <c r="N27" s="116"/>
      <c r="O27" s="117">
        <v>3289.33</v>
      </c>
      <c r="P27" s="117"/>
      <c r="Q27" s="118">
        <f>J27+L27-O27</f>
        <v>-7.999999999992724E-2</v>
      </c>
      <c r="R27" s="119"/>
      <c r="S27" s="120"/>
      <c r="T27" s="121"/>
      <c r="U27" s="122"/>
      <c r="V27" s="122"/>
      <c r="W27" s="122"/>
    </row>
    <row r="28" spans="2:23" x14ac:dyDescent="0.25">
      <c r="B28" s="112" t="s">
        <v>39</v>
      </c>
      <c r="C28" s="113"/>
      <c r="D28" s="113"/>
      <c r="E28" s="113"/>
      <c r="F28" s="113"/>
      <c r="G28" s="113"/>
      <c r="H28" s="113"/>
      <c r="I28" s="114"/>
      <c r="J28" s="115">
        <v>-814.85</v>
      </c>
      <c r="K28" s="115"/>
      <c r="L28" s="116">
        <v>0</v>
      </c>
      <c r="M28" s="116"/>
      <c r="N28" s="116"/>
      <c r="O28" s="117">
        <v>0</v>
      </c>
      <c r="P28" s="117"/>
      <c r="Q28" s="118">
        <f t="shared" ref="Q28:Q38" si="0">J28+L28-O28</f>
        <v>-814.85</v>
      </c>
      <c r="R28" s="119"/>
      <c r="S28" s="120"/>
      <c r="T28" s="121"/>
      <c r="U28" s="122"/>
      <c r="V28" s="122"/>
      <c r="W28" s="122"/>
    </row>
    <row r="29" spans="2:23" x14ac:dyDescent="0.25">
      <c r="B29" s="112" t="s">
        <v>40</v>
      </c>
      <c r="C29" s="113"/>
      <c r="D29" s="113"/>
      <c r="E29" s="113"/>
      <c r="F29" s="113"/>
      <c r="G29" s="113"/>
      <c r="H29" s="113"/>
      <c r="I29" s="114"/>
      <c r="J29" s="123">
        <v>14505.18</v>
      </c>
      <c r="K29" s="123"/>
      <c r="L29" s="116">
        <f>102706.2+3240.06</f>
        <v>105946.26</v>
      </c>
      <c r="M29" s="116"/>
      <c r="N29" s="116"/>
      <c r="O29" s="117">
        <f>101298.36+1501.17+5101.18</f>
        <v>107900.70999999999</v>
      </c>
      <c r="P29" s="117"/>
      <c r="Q29" s="118">
        <f t="shared" si="0"/>
        <v>12550.73000000001</v>
      </c>
      <c r="R29" s="119"/>
      <c r="S29" s="120"/>
      <c r="T29" s="87"/>
      <c r="U29" s="122"/>
      <c r="V29" s="122"/>
      <c r="W29" s="122"/>
    </row>
    <row r="30" spans="2:23" x14ac:dyDescent="0.25">
      <c r="B30" s="112" t="s">
        <v>41</v>
      </c>
      <c r="C30" s="113"/>
      <c r="D30" s="113"/>
      <c r="E30" s="113"/>
      <c r="F30" s="113"/>
      <c r="G30" s="113"/>
      <c r="H30" s="113"/>
      <c r="I30" s="114"/>
      <c r="J30" s="123">
        <v>26214.22</v>
      </c>
      <c r="K30" s="123"/>
      <c r="L30" s="116">
        <f>205412.4+6479.88+6479.94</f>
        <v>218372.22</v>
      </c>
      <c r="M30" s="116"/>
      <c r="N30" s="116"/>
      <c r="O30" s="117">
        <f>203609.87+3002.35+10203.11</f>
        <v>216815.33000000002</v>
      </c>
      <c r="P30" s="117"/>
      <c r="Q30" s="118">
        <f t="shared" si="0"/>
        <v>27771.109999999986</v>
      </c>
      <c r="R30" s="119"/>
      <c r="S30" s="120"/>
      <c r="T30" s="87"/>
      <c r="U30" s="122"/>
      <c r="V30" s="122"/>
      <c r="W30" s="122"/>
    </row>
    <row r="31" spans="2:23" x14ac:dyDescent="0.25">
      <c r="B31" s="112" t="s">
        <v>42</v>
      </c>
      <c r="C31" s="113"/>
      <c r="D31" s="113"/>
      <c r="E31" s="113"/>
      <c r="F31" s="113"/>
      <c r="G31" s="113"/>
      <c r="H31" s="113"/>
      <c r="I31" s="114"/>
      <c r="J31" s="84">
        <v>0</v>
      </c>
      <c r="K31" s="86"/>
      <c r="L31" s="115">
        <v>0</v>
      </c>
      <c r="M31" s="124"/>
      <c r="N31" s="125"/>
      <c r="O31" s="118">
        <v>0</v>
      </c>
      <c r="P31" s="120"/>
      <c r="Q31" s="118">
        <f>J31+L31-O31</f>
        <v>0</v>
      </c>
      <c r="R31" s="119"/>
      <c r="S31" s="120"/>
      <c r="T31" s="87"/>
      <c r="U31" s="122"/>
      <c r="V31" s="122"/>
      <c r="W31" s="122"/>
    </row>
    <row r="32" spans="2:23" x14ac:dyDescent="0.25">
      <c r="B32" s="126" t="s">
        <v>43</v>
      </c>
      <c r="C32" s="127"/>
      <c r="D32" s="127"/>
      <c r="E32" s="127"/>
      <c r="F32" s="127"/>
      <c r="G32" s="127"/>
      <c r="H32" s="127"/>
      <c r="I32" s="128"/>
      <c r="J32" s="84">
        <v>2945.62</v>
      </c>
      <c r="K32" s="86"/>
      <c r="L32" s="115">
        <v>493.33</v>
      </c>
      <c r="M32" s="124"/>
      <c r="N32" s="125"/>
      <c r="O32" s="118">
        <v>1418.48</v>
      </c>
      <c r="P32" s="120"/>
      <c r="Q32" s="118">
        <f>J32+L32-O32</f>
        <v>2020.4699999999998</v>
      </c>
      <c r="R32" s="119"/>
      <c r="S32" s="120"/>
      <c r="T32" s="87"/>
      <c r="U32" s="122"/>
      <c r="V32" s="122"/>
      <c r="W32" s="122"/>
    </row>
    <row r="33" spans="2:51" x14ac:dyDescent="0.25">
      <c r="B33" s="112" t="s">
        <v>44</v>
      </c>
      <c r="C33" s="113"/>
      <c r="D33" s="113"/>
      <c r="E33" s="113"/>
      <c r="F33" s="113"/>
      <c r="G33" s="113"/>
      <c r="H33" s="113"/>
      <c r="I33" s="114"/>
      <c r="J33" s="84">
        <v>3023.05</v>
      </c>
      <c r="K33" s="86"/>
      <c r="L33" s="115">
        <v>243.74</v>
      </c>
      <c r="M33" s="124"/>
      <c r="N33" s="125"/>
      <c r="O33" s="118">
        <v>999.07</v>
      </c>
      <c r="P33" s="120"/>
      <c r="Q33" s="118">
        <f>J33+L33-O33</f>
        <v>2267.7199999999998</v>
      </c>
      <c r="R33" s="119"/>
      <c r="S33" s="120"/>
      <c r="T33" s="87"/>
      <c r="U33" s="122"/>
      <c r="V33" s="122"/>
      <c r="W33" s="122"/>
    </row>
    <row r="34" spans="2:51" x14ac:dyDescent="0.25">
      <c r="B34" s="129" t="s">
        <v>45</v>
      </c>
      <c r="C34" s="130"/>
      <c r="D34" s="130"/>
      <c r="E34" s="130"/>
      <c r="F34" s="130"/>
      <c r="G34" s="130"/>
      <c r="H34" s="130"/>
      <c r="I34" s="131"/>
      <c r="J34" s="132">
        <f>J35+J36+J37+J38</f>
        <v>425537.74</v>
      </c>
      <c r="K34" s="132"/>
      <c r="L34" s="133">
        <f>L35+L36+L37+L38</f>
        <v>3820544.98</v>
      </c>
      <c r="M34" s="133"/>
      <c r="N34" s="133"/>
      <c r="O34" s="133">
        <f>O35+O36+O37+O38</f>
        <v>3813002.52</v>
      </c>
      <c r="P34" s="133"/>
      <c r="Q34" s="134">
        <f t="shared" si="0"/>
        <v>433080.19999999972</v>
      </c>
      <c r="R34" s="135"/>
      <c r="S34" s="136"/>
      <c r="T34" s="137"/>
      <c r="U34" s="21"/>
      <c r="V34" s="21"/>
      <c r="W34" s="21"/>
    </row>
    <row r="35" spans="2:51" x14ac:dyDescent="0.25">
      <c r="B35" s="138" t="s">
        <v>46</v>
      </c>
      <c r="C35" s="139"/>
      <c r="D35" s="139"/>
      <c r="E35" s="139"/>
      <c r="F35" s="139"/>
      <c r="G35" s="139"/>
      <c r="H35" s="139"/>
      <c r="I35" s="140"/>
      <c r="J35" s="81">
        <v>77020.289999999994</v>
      </c>
      <c r="K35" s="81"/>
      <c r="L35" s="141">
        <v>635634.18000000005</v>
      </c>
      <c r="M35" s="141"/>
      <c r="N35" s="141"/>
      <c r="O35" s="142">
        <v>643208.52</v>
      </c>
      <c r="P35" s="142"/>
      <c r="Q35" s="134">
        <f t="shared" si="0"/>
        <v>69445.95000000007</v>
      </c>
      <c r="R35" s="135"/>
      <c r="S35" s="136"/>
      <c r="T35" s="143"/>
      <c r="U35" s="21"/>
      <c r="V35" s="21"/>
      <c r="W35" s="21"/>
    </row>
    <row r="36" spans="2:51" x14ac:dyDescent="0.25">
      <c r="B36" s="138" t="s">
        <v>47</v>
      </c>
      <c r="C36" s="139"/>
      <c r="D36" s="139"/>
      <c r="E36" s="139"/>
      <c r="F36" s="139"/>
      <c r="G36" s="139"/>
      <c r="H36" s="139"/>
      <c r="I36" s="140"/>
      <c r="J36" s="81">
        <v>75535.789999999994</v>
      </c>
      <c r="K36" s="81"/>
      <c r="L36" s="141">
        <v>561483.65</v>
      </c>
      <c r="M36" s="141"/>
      <c r="N36" s="141"/>
      <c r="O36" s="142">
        <v>579021.43999999994</v>
      </c>
      <c r="P36" s="142"/>
      <c r="Q36" s="134">
        <f t="shared" si="0"/>
        <v>57998.000000000116</v>
      </c>
      <c r="R36" s="135"/>
      <c r="S36" s="136"/>
      <c r="T36" s="144"/>
      <c r="U36" s="21"/>
      <c r="V36" s="21"/>
      <c r="W36" s="21"/>
    </row>
    <row r="37" spans="2:51" x14ac:dyDescent="0.25">
      <c r="B37" s="138" t="s">
        <v>48</v>
      </c>
      <c r="C37" s="139"/>
      <c r="D37" s="139"/>
      <c r="E37" s="139"/>
      <c r="F37" s="139"/>
      <c r="G37" s="139"/>
      <c r="H37" s="139"/>
      <c r="I37" s="140"/>
      <c r="J37" s="81">
        <v>243720.35</v>
      </c>
      <c r="K37" s="81"/>
      <c r="L37" s="141">
        <v>2315965.9</v>
      </c>
      <c r="M37" s="141"/>
      <c r="N37" s="141"/>
      <c r="O37" s="142">
        <v>2294335.64</v>
      </c>
      <c r="P37" s="142"/>
      <c r="Q37" s="134">
        <f t="shared" si="0"/>
        <v>265350.60999999987</v>
      </c>
      <c r="R37" s="135"/>
      <c r="S37" s="136"/>
      <c r="T37" s="144"/>
      <c r="U37" s="21"/>
      <c r="V37" s="21"/>
      <c r="W37" s="21"/>
    </row>
    <row r="38" spans="2:51" x14ac:dyDescent="0.25">
      <c r="B38" s="145" t="s">
        <v>49</v>
      </c>
      <c r="C38" s="146"/>
      <c r="D38" s="146"/>
      <c r="E38" s="146"/>
      <c r="F38" s="146"/>
      <c r="G38" s="146"/>
      <c r="H38" s="146"/>
      <c r="I38" s="147"/>
      <c r="J38" s="148">
        <v>29261.31</v>
      </c>
      <c r="K38" s="148"/>
      <c r="L38" s="149">
        <v>307461.25</v>
      </c>
      <c r="M38" s="149"/>
      <c r="N38" s="149"/>
      <c r="O38" s="150">
        <v>296436.92</v>
      </c>
      <c r="P38" s="150"/>
      <c r="Q38" s="151">
        <f t="shared" si="0"/>
        <v>40285.640000000014</v>
      </c>
      <c r="R38" s="152"/>
      <c r="S38" s="153"/>
      <c r="T38" s="144"/>
      <c r="U38" s="21"/>
      <c r="V38" s="21"/>
      <c r="W38" s="21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5" t="s">
        <v>50</v>
      </c>
      <c r="AS38" s="155"/>
      <c r="AT38" s="155"/>
      <c r="AU38" s="155"/>
      <c r="AV38" s="155"/>
      <c r="AW38" s="156" t="s">
        <v>51</v>
      </c>
      <c r="AX38" s="156"/>
      <c r="AY38" s="157" t="s">
        <v>52</v>
      </c>
    </row>
    <row r="39" spans="2:51" ht="18" customHeight="1" x14ac:dyDescent="0.25">
      <c r="B39" s="158" t="s">
        <v>53</v>
      </c>
      <c r="C39" s="159"/>
      <c r="D39" s="159"/>
      <c r="E39" s="159"/>
      <c r="F39" s="159"/>
      <c r="G39" s="160"/>
      <c r="H39" s="161"/>
      <c r="I39" s="162"/>
      <c r="J39" s="162"/>
      <c r="K39" s="162"/>
      <c r="L39" s="162"/>
      <c r="M39" s="162"/>
      <c r="N39" s="162"/>
      <c r="O39" s="16"/>
      <c r="P39" s="18"/>
      <c r="Q39" s="14">
        <f>6378.53+17847.61</f>
        <v>24226.14</v>
      </c>
      <c r="R39" s="14"/>
      <c r="S39" s="14"/>
      <c r="T39" s="16"/>
      <c r="U39" s="17"/>
      <c r="V39" s="17"/>
      <c r="W39" s="18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63" t="s">
        <v>54</v>
      </c>
      <c r="AS39" s="163"/>
      <c r="AT39" s="163"/>
      <c r="AU39" s="163" t="s">
        <v>55</v>
      </c>
      <c r="AV39" s="163"/>
      <c r="AW39" s="164" t="s">
        <v>54</v>
      </c>
      <c r="AX39" s="164" t="s">
        <v>55</v>
      </c>
      <c r="AY39" s="157"/>
    </row>
    <row r="40" spans="2:51" x14ac:dyDescent="0.25">
      <c r="B40" s="165" t="s">
        <v>56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7"/>
      <c r="Q40" s="16">
        <v>77115.97</v>
      </c>
      <c r="R40" s="17"/>
      <c r="S40" s="18"/>
      <c r="T40" s="16"/>
      <c r="U40" s="17"/>
      <c r="V40" s="17"/>
      <c r="W40" s="1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9"/>
      <c r="AS40" s="169"/>
      <c r="AT40" s="169"/>
      <c r="AU40" s="164"/>
      <c r="AV40" s="164"/>
      <c r="AW40" s="169"/>
      <c r="AX40" s="164"/>
      <c r="AY40" s="170"/>
    </row>
    <row r="41" spans="2:51" ht="15" customHeight="1" x14ac:dyDescent="0.25">
      <c r="B41" s="171" t="s">
        <v>57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3"/>
      <c r="Q41" s="174" t="s">
        <v>58</v>
      </c>
      <c r="R41" s="174"/>
      <c r="S41" s="174"/>
      <c r="T41" s="175"/>
      <c r="U41" s="176" t="s">
        <v>59</v>
      </c>
      <c r="V41" s="174"/>
      <c r="W41" s="175"/>
      <c r="AC41" s="177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9">
        <f>AR168</f>
        <v>0</v>
      </c>
      <c r="AS41" s="179"/>
      <c r="AT41" s="179"/>
      <c r="AU41" s="180">
        <f>AU168</f>
        <v>0</v>
      </c>
      <c r="AV41" s="180"/>
      <c r="AW41" s="181">
        <f>AW168</f>
        <v>0</v>
      </c>
      <c r="AX41" s="182">
        <f>AX168</f>
        <v>0</v>
      </c>
      <c r="AY41" s="183">
        <f>AX41-AU41</f>
        <v>0</v>
      </c>
    </row>
    <row r="42" spans="2:51" ht="26.25" customHeight="1" x14ac:dyDescent="0.25">
      <c r="B42" s="184" t="s">
        <v>60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6"/>
      <c r="Q42" s="187" t="s">
        <v>54</v>
      </c>
      <c r="R42" s="187"/>
      <c r="S42" s="187"/>
      <c r="T42" s="188" t="s">
        <v>61</v>
      </c>
      <c r="U42" s="187" t="s">
        <v>54</v>
      </c>
      <c r="V42" s="187"/>
      <c r="W42" s="19" t="s">
        <v>61</v>
      </c>
      <c r="AC42" s="189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1"/>
      <c r="AS42" s="191"/>
      <c r="AT42" s="191"/>
      <c r="AU42" s="192"/>
      <c r="AV42" s="192"/>
      <c r="AW42" s="193"/>
      <c r="AX42" s="194"/>
      <c r="AY42" s="195"/>
    </row>
    <row r="43" spans="2:51" ht="14.25" customHeight="1" x14ac:dyDescent="0.25">
      <c r="B43" s="196" t="s">
        <v>62</v>
      </c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8"/>
      <c r="R43" s="198"/>
      <c r="S43" s="198"/>
      <c r="T43" s="198"/>
      <c r="U43" s="198"/>
      <c r="V43" s="198"/>
      <c r="W43" s="199"/>
      <c r="AC43" s="189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1"/>
      <c r="AS43" s="191"/>
      <c r="AT43" s="191"/>
      <c r="AU43" s="192"/>
      <c r="AV43" s="192"/>
      <c r="AW43" s="193"/>
      <c r="AX43" s="194"/>
      <c r="AY43" s="195"/>
    </row>
    <row r="44" spans="2:51" ht="48.75" customHeight="1" x14ac:dyDescent="0.25">
      <c r="B44" s="200">
        <v>1</v>
      </c>
      <c r="C44" s="201" t="s">
        <v>63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2">
        <f>T44*G9*12</f>
        <v>160139.75999999998</v>
      </c>
      <c r="R44" s="202"/>
      <c r="S44" s="202"/>
      <c r="T44" s="203">
        <v>2.2000000000000002</v>
      </c>
      <c r="U44" s="204">
        <f>U46+U47+U48+U49+U50+U51+U52</f>
        <v>19329</v>
      </c>
      <c r="V44" s="205"/>
      <c r="W44" s="206">
        <f>U44/G9/12</f>
        <v>0.26554179923836535</v>
      </c>
    </row>
    <row r="45" spans="2:51" x14ac:dyDescent="0.25">
      <c r="B45" s="200"/>
      <c r="C45" s="207" t="s">
        <v>64</v>
      </c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9"/>
      <c r="Q45" s="210"/>
      <c r="R45" s="211"/>
      <c r="S45" s="212"/>
      <c r="T45" s="213"/>
      <c r="U45" s="214"/>
      <c r="V45" s="215"/>
      <c r="W45" s="206"/>
    </row>
    <row r="46" spans="2:51" x14ac:dyDescent="0.25">
      <c r="B46" s="216"/>
      <c r="C46" s="217" t="s">
        <v>65</v>
      </c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8"/>
      <c r="R46" s="218"/>
      <c r="S46" s="218"/>
      <c r="T46" s="219"/>
      <c r="U46" s="220">
        <v>1220</v>
      </c>
      <c r="V46" s="221"/>
      <c r="W46" s="219"/>
    </row>
    <row r="47" spans="2:51" x14ac:dyDescent="0.25">
      <c r="B47" s="216"/>
      <c r="C47" s="222" t="s">
        <v>66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4"/>
      <c r="Q47" s="225"/>
      <c r="R47" s="225"/>
      <c r="S47" s="225"/>
      <c r="T47" s="219"/>
      <c r="U47" s="220">
        <v>2821</v>
      </c>
      <c r="V47" s="221"/>
      <c r="W47" s="219"/>
    </row>
    <row r="48" spans="2:51" x14ac:dyDescent="0.25">
      <c r="B48" s="216"/>
      <c r="C48" s="226" t="s">
        <v>67</v>
      </c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8"/>
      <c r="Q48" s="225"/>
      <c r="R48" s="225"/>
      <c r="S48" s="225"/>
      <c r="T48" s="219"/>
      <c r="U48" s="220">
        <v>2188</v>
      </c>
      <c r="V48" s="221"/>
      <c r="W48" s="219"/>
    </row>
    <row r="49" spans="2:23" x14ac:dyDescent="0.25">
      <c r="B49" s="216"/>
      <c r="C49" s="217" t="s">
        <v>68</v>
      </c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20"/>
      <c r="R49" s="229"/>
      <c r="S49" s="221"/>
      <c r="T49" s="219"/>
      <c r="U49" s="220">
        <v>3111</v>
      </c>
      <c r="V49" s="221"/>
      <c r="W49" s="219"/>
    </row>
    <row r="50" spans="2:23" x14ac:dyDescent="0.25">
      <c r="B50" s="216"/>
      <c r="C50" s="217" t="s">
        <v>69</v>
      </c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25"/>
      <c r="R50" s="225"/>
      <c r="S50" s="225"/>
      <c r="T50" s="219"/>
      <c r="U50" s="220">
        <f>1270*2</f>
        <v>2540</v>
      </c>
      <c r="V50" s="221"/>
      <c r="W50" s="219"/>
    </row>
    <row r="51" spans="2:23" x14ac:dyDescent="0.25">
      <c r="B51" s="216"/>
      <c r="C51" s="230" t="s">
        <v>70</v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2"/>
      <c r="Q51" s="220"/>
      <c r="R51" s="229"/>
      <c r="S51" s="221"/>
      <c r="T51" s="219"/>
      <c r="U51" s="233">
        <v>7449</v>
      </c>
      <c r="V51" s="234"/>
      <c r="W51" s="219"/>
    </row>
    <row r="52" spans="2:23" x14ac:dyDescent="0.25">
      <c r="B52" s="216"/>
      <c r="C52" s="230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2"/>
      <c r="Q52" s="235"/>
      <c r="R52" s="236"/>
      <c r="S52" s="237"/>
      <c r="T52" s="219"/>
      <c r="U52" s="220">
        <v>0</v>
      </c>
      <c r="V52" s="221"/>
      <c r="W52" s="219"/>
    </row>
    <row r="53" spans="2:23" ht="44.25" customHeight="1" x14ac:dyDescent="0.25">
      <c r="B53" s="200">
        <v>2</v>
      </c>
      <c r="C53" s="238" t="s">
        <v>71</v>
      </c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40"/>
      <c r="Q53" s="214">
        <f>T53*G9*12</f>
        <v>58960.547999999988</v>
      </c>
      <c r="R53" s="241"/>
      <c r="S53" s="215"/>
      <c r="T53" s="242">
        <v>0.81</v>
      </c>
      <c r="U53" s="214">
        <f>Q53+U59</f>
        <v>73747.547999999981</v>
      </c>
      <c r="V53" s="215"/>
      <c r="W53" s="242">
        <f>U53/G9/12</f>
        <v>1.0131438038873044</v>
      </c>
    </row>
    <row r="54" spans="2:23" x14ac:dyDescent="0.25">
      <c r="B54" s="200"/>
      <c r="C54" s="243" t="s">
        <v>64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5"/>
      <c r="Q54" s="246"/>
      <c r="R54" s="247"/>
      <c r="S54" s="248"/>
      <c r="T54" s="242"/>
      <c r="U54" s="249"/>
      <c r="V54" s="250"/>
      <c r="W54" s="242"/>
    </row>
    <row r="55" spans="2:23" ht="28.5" customHeight="1" x14ac:dyDescent="0.25">
      <c r="B55" s="200"/>
      <c r="C55" s="251" t="s">
        <v>72</v>
      </c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3"/>
      <c r="Q55" s="246"/>
      <c r="R55" s="247"/>
      <c r="S55" s="248"/>
      <c r="T55" s="242"/>
      <c r="U55" s="249"/>
      <c r="V55" s="250"/>
      <c r="W55" s="242"/>
    </row>
    <row r="56" spans="2:23" ht="18" customHeight="1" x14ac:dyDescent="0.25">
      <c r="B56" s="200"/>
      <c r="C56" s="254" t="s">
        <v>73</v>
      </c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6"/>
      <c r="Q56" s="246"/>
      <c r="R56" s="247"/>
      <c r="S56" s="248"/>
      <c r="T56" s="242"/>
      <c r="U56" s="249"/>
      <c r="V56" s="250"/>
      <c r="W56" s="242"/>
    </row>
    <row r="57" spans="2:23" ht="18" customHeight="1" x14ac:dyDescent="0.25">
      <c r="B57" s="200"/>
      <c r="C57" s="251" t="s">
        <v>74</v>
      </c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3"/>
      <c r="Q57" s="246"/>
      <c r="R57" s="247"/>
      <c r="S57" s="248"/>
      <c r="T57" s="242"/>
      <c r="U57" s="249"/>
      <c r="V57" s="250"/>
      <c r="W57" s="242"/>
    </row>
    <row r="58" spans="2:23" ht="18" customHeight="1" x14ac:dyDescent="0.25">
      <c r="B58" s="200"/>
      <c r="C58" s="251" t="s">
        <v>75</v>
      </c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3"/>
      <c r="Q58" s="246"/>
      <c r="R58" s="247"/>
      <c r="S58" s="248"/>
      <c r="T58" s="242"/>
      <c r="U58" s="249"/>
      <c r="V58" s="250"/>
      <c r="W58" s="242"/>
    </row>
    <row r="59" spans="2:23" ht="15" customHeight="1" x14ac:dyDescent="0.25">
      <c r="B59" s="200"/>
      <c r="C59" s="251" t="s">
        <v>76</v>
      </c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3"/>
      <c r="Q59" s="257"/>
      <c r="R59" s="258"/>
      <c r="S59" s="259"/>
      <c r="T59" s="242"/>
      <c r="U59" s="214">
        <f>U60+U61+U62+U63+U64+U65</f>
        <v>14787</v>
      </c>
      <c r="V59" s="215"/>
      <c r="W59" s="242"/>
    </row>
    <row r="60" spans="2:23" ht="15" customHeight="1" x14ac:dyDescent="0.25">
      <c r="B60" s="200"/>
      <c r="C60" s="254" t="s">
        <v>77</v>
      </c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6"/>
      <c r="Q60" s="260"/>
      <c r="R60" s="261"/>
      <c r="S60" s="262"/>
      <c r="T60" s="213"/>
      <c r="U60" s="220">
        <v>1643</v>
      </c>
      <c r="V60" s="221"/>
      <c r="W60" s="242"/>
    </row>
    <row r="61" spans="2:23" ht="15" customHeight="1" x14ac:dyDescent="0.25">
      <c r="B61" s="200"/>
      <c r="C61" s="254" t="s">
        <v>78</v>
      </c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6"/>
      <c r="Q61" s="263"/>
      <c r="R61" s="264"/>
      <c r="S61" s="265"/>
      <c r="T61" s="213"/>
      <c r="U61" s="220">
        <v>3286</v>
      </c>
      <c r="V61" s="221"/>
      <c r="W61" s="242"/>
    </row>
    <row r="62" spans="2:23" ht="15" customHeight="1" x14ac:dyDescent="0.25">
      <c r="B62" s="200"/>
      <c r="C62" s="254" t="s">
        <v>79</v>
      </c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6"/>
      <c r="Q62" s="246"/>
      <c r="R62" s="247"/>
      <c r="S62" s="248"/>
      <c r="T62" s="242"/>
      <c r="U62" s="220">
        <v>3286</v>
      </c>
      <c r="V62" s="221"/>
      <c r="W62" s="242"/>
    </row>
    <row r="63" spans="2:23" ht="15" customHeight="1" x14ac:dyDescent="0.25">
      <c r="B63" s="266"/>
      <c r="C63" s="254" t="s">
        <v>80</v>
      </c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6"/>
      <c r="Q63" s="267"/>
      <c r="R63" s="268"/>
      <c r="S63" s="269"/>
      <c r="T63" s="270"/>
      <c r="U63" s="220">
        <v>3286</v>
      </c>
      <c r="V63" s="221"/>
      <c r="W63" s="270"/>
    </row>
    <row r="64" spans="2:23" ht="15" customHeight="1" x14ac:dyDescent="0.25">
      <c r="B64" s="266"/>
      <c r="C64" s="251" t="s">
        <v>81</v>
      </c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3"/>
      <c r="Q64" s="267"/>
      <c r="R64" s="268"/>
      <c r="S64" s="269"/>
      <c r="T64" s="270"/>
      <c r="U64" s="220">
        <v>3286</v>
      </c>
      <c r="V64" s="221"/>
      <c r="W64" s="270"/>
    </row>
    <row r="65" spans="2:23" ht="15" customHeight="1" x14ac:dyDescent="0.25">
      <c r="B65" s="266"/>
      <c r="C65" s="222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4"/>
      <c r="Q65" s="267"/>
      <c r="R65" s="268"/>
      <c r="S65" s="269"/>
      <c r="T65" s="270"/>
      <c r="U65" s="220">
        <v>0</v>
      </c>
      <c r="V65" s="221"/>
      <c r="W65" s="270"/>
    </row>
    <row r="66" spans="2:23" ht="30.75" customHeight="1" x14ac:dyDescent="0.25">
      <c r="B66" s="271" t="s">
        <v>82</v>
      </c>
      <c r="C66" s="272" t="s">
        <v>83</v>
      </c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14">
        <f>T66*G9*12</f>
        <v>61144.271999999983</v>
      </c>
      <c r="R66" s="241"/>
      <c r="S66" s="215"/>
      <c r="T66" s="242">
        <v>0.84</v>
      </c>
      <c r="U66" s="214">
        <f>Q66</f>
        <v>61144.271999999983</v>
      </c>
      <c r="V66" s="215"/>
      <c r="W66" s="242">
        <f>U66/G9/12</f>
        <v>0.84</v>
      </c>
    </row>
    <row r="67" spans="2:23" s="93" customFormat="1" hidden="1" x14ac:dyDescent="0.25">
      <c r="B67" s="273"/>
      <c r="C67" s="217" t="s">
        <v>84</v>
      </c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25"/>
      <c r="R67" s="225"/>
      <c r="S67" s="225"/>
      <c r="T67" s="219"/>
      <c r="U67" s="274"/>
      <c r="V67" s="275"/>
      <c r="W67" s="219"/>
    </row>
    <row r="68" spans="2:23" hidden="1" x14ac:dyDescent="0.25">
      <c r="B68" s="273"/>
      <c r="C68" s="217" t="s">
        <v>85</v>
      </c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25"/>
      <c r="R68" s="225"/>
      <c r="S68" s="225"/>
      <c r="T68" s="219"/>
      <c r="U68" s="274"/>
      <c r="V68" s="275"/>
      <c r="W68" s="219"/>
    </row>
    <row r="69" spans="2:23" hidden="1" x14ac:dyDescent="0.25">
      <c r="B69" s="273"/>
      <c r="C69" s="217" t="s">
        <v>85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25"/>
      <c r="R69" s="225"/>
      <c r="S69" s="225"/>
      <c r="T69" s="219"/>
      <c r="U69" s="274"/>
      <c r="V69" s="275"/>
      <c r="W69" s="219"/>
    </row>
    <row r="70" spans="2:23" hidden="1" x14ac:dyDescent="0.25">
      <c r="B70" s="273"/>
      <c r="C70" s="217" t="s">
        <v>86</v>
      </c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25"/>
      <c r="R70" s="225"/>
      <c r="S70" s="225"/>
      <c r="T70" s="219"/>
      <c r="U70" s="274"/>
      <c r="V70" s="275"/>
      <c r="W70" s="219"/>
    </row>
    <row r="71" spans="2:23" hidden="1" x14ac:dyDescent="0.25">
      <c r="B71" s="273"/>
      <c r="C71" s="217" t="s">
        <v>87</v>
      </c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20"/>
      <c r="R71" s="229"/>
      <c r="S71" s="221"/>
      <c r="T71" s="219"/>
      <c r="U71" s="274"/>
      <c r="V71" s="275"/>
      <c r="W71" s="219"/>
    </row>
    <row r="72" spans="2:23" hidden="1" x14ac:dyDescent="0.25">
      <c r="B72" s="273"/>
      <c r="C72" s="217" t="s">
        <v>88</v>
      </c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20"/>
      <c r="R72" s="229"/>
      <c r="S72" s="221"/>
      <c r="T72" s="219"/>
      <c r="U72" s="274"/>
      <c r="V72" s="275"/>
      <c r="W72" s="219"/>
    </row>
    <row r="73" spans="2:23" x14ac:dyDescent="0.25">
      <c r="B73" s="273"/>
      <c r="C73" s="230" t="s">
        <v>89</v>
      </c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2"/>
      <c r="Q73" s="235"/>
      <c r="R73" s="236"/>
      <c r="S73" s="237"/>
      <c r="T73" s="219"/>
      <c r="U73" s="276"/>
      <c r="V73" s="277"/>
      <c r="W73" s="219"/>
    </row>
    <row r="74" spans="2:23" x14ac:dyDescent="0.25">
      <c r="B74" s="273"/>
      <c r="C74" s="230" t="s">
        <v>90</v>
      </c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2"/>
      <c r="Q74" s="235"/>
      <c r="R74" s="236"/>
      <c r="S74" s="237"/>
      <c r="T74" s="219"/>
      <c r="U74" s="278"/>
      <c r="V74" s="279"/>
      <c r="W74" s="219"/>
    </row>
    <row r="75" spans="2:23" x14ac:dyDescent="0.25">
      <c r="B75" s="273"/>
      <c r="C75" s="230" t="s">
        <v>91</v>
      </c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2"/>
      <c r="Q75" s="235"/>
      <c r="R75" s="236"/>
      <c r="S75" s="237"/>
      <c r="T75" s="219"/>
      <c r="U75" s="278"/>
      <c r="V75" s="279"/>
      <c r="W75" s="219"/>
    </row>
    <row r="76" spans="2:23" x14ac:dyDescent="0.25">
      <c r="B76" s="273"/>
      <c r="C76" s="230" t="s">
        <v>92</v>
      </c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2"/>
      <c r="Q76" s="235"/>
      <c r="R76" s="236"/>
      <c r="S76" s="237"/>
      <c r="T76" s="237"/>
      <c r="U76" s="278"/>
      <c r="V76" s="279"/>
      <c r="W76" s="219"/>
    </row>
    <row r="77" spans="2:23" x14ac:dyDescent="0.25">
      <c r="B77" s="273"/>
      <c r="C77" s="230" t="s">
        <v>93</v>
      </c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2"/>
      <c r="Q77" s="220"/>
      <c r="R77" s="229"/>
      <c r="S77" s="221"/>
      <c r="T77" s="237"/>
      <c r="U77" s="274"/>
      <c r="V77" s="275"/>
      <c r="W77" s="219"/>
    </row>
    <row r="78" spans="2:23" x14ac:dyDescent="0.25">
      <c r="B78" s="273"/>
      <c r="C78" s="280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2"/>
      <c r="Q78" s="235"/>
      <c r="R78" s="236"/>
      <c r="S78" s="237"/>
      <c r="T78" s="237"/>
      <c r="U78" s="278"/>
      <c r="V78" s="279"/>
      <c r="W78" s="219"/>
    </row>
    <row r="79" spans="2:23" x14ac:dyDescent="0.25">
      <c r="B79" s="283" t="s">
        <v>94</v>
      </c>
      <c r="C79" s="284" t="s">
        <v>95</v>
      </c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6"/>
      <c r="Q79" s="287">
        <f>T79*G9*12</f>
        <v>80069.87999999999</v>
      </c>
      <c r="R79" s="288"/>
      <c r="S79" s="289"/>
      <c r="T79" s="250">
        <v>1.1000000000000001</v>
      </c>
      <c r="U79" s="214">
        <f>Q79</f>
        <v>80069.87999999999</v>
      </c>
      <c r="V79" s="215"/>
      <c r="W79" s="242">
        <f>U79/G9/12</f>
        <v>1.1000000000000001</v>
      </c>
    </row>
    <row r="80" spans="2:23" ht="24.75" customHeight="1" x14ac:dyDescent="0.25">
      <c r="B80" s="273"/>
      <c r="C80" s="290" t="s">
        <v>96</v>
      </c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2"/>
      <c r="Q80" s="220"/>
      <c r="R80" s="229"/>
      <c r="S80" s="221"/>
      <c r="T80" s="237"/>
      <c r="U80" s="276"/>
      <c r="V80" s="277"/>
      <c r="W80" s="219"/>
    </row>
    <row r="81" spans="2:23" x14ac:dyDescent="0.25">
      <c r="B81" s="273"/>
      <c r="C81" s="222" t="s">
        <v>97</v>
      </c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4"/>
      <c r="Q81" s="235"/>
      <c r="R81" s="236"/>
      <c r="S81" s="237"/>
      <c r="T81" s="237"/>
      <c r="U81" s="276"/>
      <c r="V81" s="277"/>
      <c r="W81" s="219"/>
    </row>
    <row r="82" spans="2:23" x14ac:dyDescent="0.25">
      <c r="B82" s="273"/>
      <c r="C82" s="290" t="s">
        <v>98</v>
      </c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2"/>
      <c r="Q82" s="235"/>
      <c r="R82" s="236"/>
      <c r="S82" s="237"/>
      <c r="T82" s="237"/>
      <c r="U82" s="274"/>
      <c r="V82" s="275"/>
      <c r="W82" s="219"/>
    </row>
    <row r="83" spans="2:23" x14ac:dyDescent="0.25">
      <c r="B83" s="273"/>
      <c r="C83" s="293" t="s">
        <v>99</v>
      </c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5"/>
      <c r="Q83" s="235"/>
      <c r="R83" s="236"/>
      <c r="S83" s="237"/>
      <c r="T83" s="237"/>
      <c r="U83" s="274"/>
      <c r="V83" s="275"/>
      <c r="W83" s="219"/>
    </row>
    <row r="84" spans="2:23" x14ac:dyDescent="0.25">
      <c r="B84" s="273"/>
      <c r="C84" s="230" t="s">
        <v>100</v>
      </c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2"/>
      <c r="Q84" s="235"/>
      <c r="R84" s="236"/>
      <c r="S84" s="237"/>
      <c r="T84" s="237"/>
      <c r="U84" s="276"/>
      <c r="V84" s="277"/>
      <c r="W84" s="219"/>
    </row>
    <row r="85" spans="2:23" x14ac:dyDescent="0.25">
      <c r="B85" s="273"/>
      <c r="C85" s="230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2"/>
      <c r="Q85" s="235"/>
      <c r="R85" s="236"/>
      <c r="S85" s="237"/>
      <c r="T85" s="237"/>
      <c r="U85" s="276"/>
      <c r="V85" s="277"/>
      <c r="W85" s="219"/>
    </row>
    <row r="86" spans="2:23" ht="15" customHeight="1" x14ac:dyDescent="0.25">
      <c r="B86" s="283" t="s">
        <v>101</v>
      </c>
      <c r="C86" s="238" t="s">
        <v>102</v>
      </c>
      <c r="D86" s="239"/>
      <c r="E86" s="239"/>
      <c r="F86" s="239"/>
      <c r="G86" s="239"/>
      <c r="H86" s="239"/>
      <c r="I86" s="239"/>
      <c r="J86" s="239"/>
      <c r="K86" s="239"/>
      <c r="L86" s="239"/>
      <c r="M86" s="239"/>
      <c r="N86" s="239"/>
      <c r="O86" s="239"/>
      <c r="P86" s="240"/>
      <c r="Q86" s="214">
        <f>T86*G9*12</f>
        <v>18197.699999999997</v>
      </c>
      <c r="R86" s="241"/>
      <c r="S86" s="215"/>
      <c r="T86" s="250">
        <v>0.25</v>
      </c>
      <c r="U86" s="296">
        <f>U87</f>
        <v>10950</v>
      </c>
      <c r="V86" s="297"/>
      <c r="W86" s="242">
        <f>U86/G9/12</f>
        <v>0.15043109843551661</v>
      </c>
    </row>
    <row r="87" spans="2:23" x14ac:dyDescent="0.25">
      <c r="B87" s="273"/>
      <c r="C87" s="230" t="s">
        <v>103</v>
      </c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2"/>
      <c r="Q87" s="235"/>
      <c r="R87" s="236"/>
      <c r="S87" s="237"/>
      <c r="T87" s="237"/>
      <c r="U87" s="274">
        <v>10950</v>
      </c>
      <c r="V87" s="275"/>
      <c r="W87" s="219"/>
    </row>
    <row r="88" spans="2:23" x14ac:dyDescent="0.25">
      <c r="B88" s="273"/>
      <c r="C88" s="298"/>
      <c r="D88" s="299"/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300"/>
      <c r="Q88" s="235"/>
      <c r="R88" s="236"/>
      <c r="S88" s="237"/>
      <c r="T88" s="237"/>
      <c r="U88" s="276"/>
      <c r="V88" s="277"/>
      <c r="W88" s="219"/>
    </row>
    <row r="89" spans="2:23" x14ac:dyDescent="0.25">
      <c r="B89" s="283" t="s">
        <v>104</v>
      </c>
      <c r="C89" s="301" t="s">
        <v>105</v>
      </c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1"/>
      <c r="Q89" s="302">
        <f>T89*G9*12</f>
        <v>3639.5399999999995</v>
      </c>
      <c r="R89" s="302"/>
      <c r="S89" s="302"/>
      <c r="T89" s="242">
        <v>0.05</v>
      </c>
      <c r="U89" s="214">
        <f>U90</f>
        <v>3838.94</v>
      </c>
      <c r="V89" s="215"/>
      <c r="W89" s="242">
        <f>U89/G9/12</f>
        <v>5.2739357171510702E-2</v>
      </c>
    </row>
    <row r="90" spans="2:23" x14ac:dyDescent="0.25">
      <c r="B90" s="273"/>
      <c r="C90" s="230" t="s">
        <v>106</v>
      </c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2"/>
      <c r="Q90" s="303"/>
      <c r="R90" s="304"/>
      <c r="S90" s="305"/>
      <c r="T90" s="237"/>
      <c r="U90" s="274">
        <v>3838.94</v>
      </c>
      <c r="V90" s="275"/>
      <c r="W90" s="219"/>
    </row>
    <row r="91" spans="2:23" s="311" customFormat="1" x14ac:dyDescent="0.25">
      <c r="B91" s="283"/>
      <c r="C91" s="222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4"/>
      <c r="Q91" s="306"/>
      <c r="R91" s="307"/>
      <c r="S91" s="308"/>
      <c r="T91" s="250"/>
      <c r="U91" s="309"/>
      <c r="V91" s="310"/>
      <c r="W91" s="242"/>
    </row>
    <row r="92" spans="2:23" x14ac:dyDescent="0.25">
      <c r="B92" s="312">
        <v>7</v>
      </c>
      <c r="C92" s="313" t="s">
        <v>107</v>
      </c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287"/>
      <c r="R92" s="288"/>
      <c r="S92" s="289"/>
      <c r="T92" s="237"/>
      <c r="U92" s="214"/>
      <c r="V92" s="215"/>
      <c r="W92" s="242"/>
    </row>
    <row r="93" spans="2:23" x14ac:dyDescent="0.25">
      <c r="B93" s="216"/>
      <c r="C93" s="217" t="s">
        <v>108</v>
      </c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315">
        <f>T93*G9*12</f>
        <v>176153.73599999998</v>
      </c>
      <c r="R93" s="315"/>
      <c r="S93" s="315"/>
      <c r="T93" s="242">
        <v>2.42</v>
      </c>
      <c r="U93" s="214">
        <f>(15926.66*12)+U94</f>
        <v>197512.56999999998</v>
      </c>
      <c r="V93" s="215"/>
      <c r="W93" s="242">
        <f>U93/G9/12</f>
        <v>2.7134276584403527</v>
      </c>
    </row>
    <row r="94" spans="2:23" ht="26.25" customHeight="1" x14ac:dyDescent="0.25">
      <c r="B94" s="216"/>
      <c r="C94" s="251" t="s">
        <v>109</v>
      </c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3"/>
      <c r="Q94" s="235"/>
      <c r="R94" s="236"/>
      <c r="S94" s="237"/>
      <c r="T94" s="219"/>
      <c r="U94" s="274">
        <v>6392.65</v>
      </c>
      <c r="V94" s="275"/>
      <c r="W94" s="219"/>
    </row>
    <row r="95" spans="2:23" x14ac:dyDescent="0.25">
      <c r="B95" s="216"/>
      <c r="C95" s="230" t="s">
        <v>110</v>
      </c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2"/>
      <c r="Q95" s="220"/>
      <c r="R95" s="229"/>
      <c r="S95" s="221"/>
      <c r="T95" s="219"/>
      <c r="U95" s="274">
        <v>0</v>
      </c>
      <c r="V95" s="275"/>
      <c r="W95" s="219"/>
    </row>
    <row r="96" spans="2:23" x14ac:dyDescent="0.25">
      <c r="B96" s="216"/>
      <c r="C96" s="230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2"/>
      <c r="Q96" s="235"/>
      <c r="R96" s="236"/>
      <c r="S96" s="237"/>
      <c r="T96" s="219"/>
      <c r="U96" s="274">
        <v>0</v>
      </c>
      <c r="V96" s="275"/>
      <c r="W96" s="219"/>
    </row>
    <row r="97" spans="2:23" x14ac:dyDescent="0.25">
      <c r="B97" s="312">
        <v>8</v>
      </c>
      <c r="C97" s="301" t="s">
        <v>111</v>
      </c>
      <c r="D97" s="301"/>
      <c r="E97" s="301"/>
      <c r="F97" s="301"/>
      <c r="G97" s="301"/>
      <c r="H97" s="301"/>
      <c r="I97" s="301"/>
      <c r="J97" s="301"/>
      <c r="K97" s="301"/>
      <c r="L97" s="301"/>
      <c r="M97" s="301"/>
      <c r="N97" s="301"/>
      <c r="O97" s="301"/>
      <c r="P97" s="301"/>
      <c r="Q97" s="316">
        <f>T97*G9*12</f>
        <v>4367.4479999999985</v>
      </c>
      <c r="R97" s="316"/>
      <c r="S97" s="316"/>
      <c r="T97" s="242">
        <v>0.06</v>
      </c>
      <c r="U97" s="214">
        <f>U98</f>
        <v>2359</v>
      </c>
      <c r="V97" s="215"/>
      <c r="W97" s="242">
        <f>U97/G9/12</f>
        <v>3.2407941662957414E-2</v>
      </c>
    </row>
    <row r="98" spans="2:23" x14ac:dyDescent="0.25">
      <c r="B98" s="216"/>
      <c r="C98" s="230" t="s">
        <v>112</v>
      </c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2"/>
      <c r="Q98" s="214"/>
      <c r="R98" s="241"/>
      <c r="S98" s="215"/>
      <c r="T98" s="242"/>
      <c r="U98" s="220">
        <v>2359</v>
      </c>
      <c r="V98" s="221"/>
      <c r="W98" s="242"/>
    </row>
    <row r="99" spans="2:23" x14ac:dyDescent="0.25">
      <c r="B99" s="216"/>
      <c r="C99" s="280"/>
      <c r="D99" s="281"/>
      <c r="E99" s="281"/>
      <c r="F99" s="281"/>
      <c r="G99" s="281"/>
      <c r="H99" s="281"/>
      <c r="I99" s="281"/>
      <c r="J99" s="281"/>
      <c r="K99" s="281"/>
      <c r="L99" s="281"/>
      <c r="M99" s="281"/>
      <c r="N99" s="281"/>
      <c r="O99" s="281"/>
      <c r="P99" s="282"/>
      <c r="Q99" s="249"/>
      <c r="R99" s="317"/>
      <c r="S99" s="250"/>
      <c r="T99" s="242"/>
      <c r="U99" s="235"/>
      <c r="V99" s="237"/>
      <c r="W99" s="242"/>
    </row>
    <row r="100" spans="2:23" x14ac:dyDescent="0.25">
      <c r="B100" s="312">
        <v>9</v>
      </c>
      <c r="C100" s="301" t="s">
        <v>113</v>
      </c>
      <c r="D100" s="301"/>
      <c r="E100" s="301"/>
      <c r="F100" s="301"/>
      <c r="G100" s="301"/>
      <c r="H100" s="301"/>
      <c r="I100" s="301"/>
      <c r="J100" s="301"/>
      <c r="K100" s="301"/>
      <c r="L100" s="301"/>
      <c r="M100" s="301"/>
      <c r="N100" s="301"/>
      <c r="O100" s="301"/>
      <c r="P100" s="301"/>
      <c r="Q100" s="316">
        <f>T100*G9*12</f>
        <v>120104.81999999996</v>
      </c>
      <c r="R100" s="316"/>
      <c r="S100" s="316"/>
      <c r="T100" s="242">
        <v>1.65</v>
      </c>
      <c r="U100" s="214">
        <f>(10650.96*12)</f>
        <v>127811.51999999999</v>
      </c>
      <c r="V100" s="215"/>
      <c r="W100" s="242">
        <f>U100/G9/12</f>
        <v>1.7558746434989041</v>
      </c>
    </row>
    <row r="101" spans="2:23" x14ac:dyDescent="0.25">
      <c r="B101" s="216"/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25"/>
      <c r="R101" s="225"/>
      <c r="S101" s="225"/>
      <c r="T101" s="219"/>
      <c r="U101" s="274"/>
      <c r="V101" s="275"/>
      <c r="W101" s="219"/>
    </row>
    <row r="102" spans="2:23" x14ac:dyDescent="0.25">
      <c r="B102" s="312">
        <v>10</v>
      </c>
      <c r="C102" s="313" t="s">
        <v>114</v>
      </c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8"/>
      <c r="R102" s="319"/>
      <c r="S102" s="320"/>
      <c r="T102" s="321"/>
      <c r="U102" s="309"/>
      <c r="V102" s="310"/>
      <c r="W102" s="242"/>
    </row>
    <row r="103" spans="2:23" x14ac:dyDescent="0.25">
      <c r="B103" s="216"/>
      <c r="C103" s="217" t="s">
        <v>115</v>
      </c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322">
        <f>T103*G9*12</f>
        <v>361770.27599999995</v>
      </c>
      <c r="R103" s="322"/>
      <c r="S103" s="322"/>
      <c r="T103" s="242">
        <v>4.97</v>
      </c>
      <c r="U103" s="214">
        <f>30142.56*12</f>
        <v>361710.72000000003</v>
      </c>
      <c r="V103" s="215"/>
      <c r="W103" s="242">
        <f>U103/G9/12</f>
        <v>4.96918181968051</v>
      </c>
    </row>
    <row r="104" spans="2:23" x14ac:dyDescent="0.25">
      <c r="B104" s="216"/>
      <c r="C104" s="323"/>
      <c r="D104" s="324"/>
      <c r="E104" s="324"/>
      <c r="F104" s="324"/>
      <c r="G104" s="324"/>
      <c r="H104" s="324"/>
      <c r="I104" s="324"/>
      <c r="J104" s="324"/>
      <c r="K104" s="324"/>
      <c r="L104" s="324"/>
      <c r="M104" s="324"/>
      <c r="N104" s="324"/>
      <c r="O104" s="324"/>
      <c r="P104" s="325"/>
      <c r="Q104" s="326"/>
      <c r="R104" s="327"/>
      <c r="S104" s="328"/>
      <c r="T104" s="242"/>
      <c r="U104" s="249"/>
      <c r="V104" s="250"/>
      <c r="W104" s="242"/>
    </row>
    <row r="105" spans="2:23" x14ac:dyDescent="0.25">
      <c r="B105" s="312">
        <v>11</v>
      </c>
      <c r="C105" s="301" t="s">
        <v>116</v>
      </c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301"/>
      <c r="Q105" s="322">
        <f>T105*G9*12</f>
        <v>216916.58399999997</v>
      </c>
      <c r="R105" s="322"/>
      <c r="S105" s="322"/>
      <c r="T105" s="242">
        <v>2.98</v>
      </c>
      <c r="U105" s="214">
        <v>187275.67</v>
      </c>
      <c r="V105" s="215"/>
      <c r="W105" s="242">
        <f>U105/G9/12</f>
        <v>2.5727931277029521</v>
      </c>
    </row>
    <row r="106" spans="2:23" x14ac:dyDescent="0.25">
      <c r="B106" s="216"/>
      <c r="C106" s="230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2"/>
      <c r="Q106" s="220"/>
      <c r="R106" s="229"/>
      <c r="S106" s="221"/>
      <c r="T106" s="236"/>
      <c r="U106" s="220"/>
      <c r="V106" s="221"/>
      <c r="W106" s="219"/>
    </row>
    <row r="107" spans="2:23" x14ac:dyDescent="0.25">
      <c r="B107" s="329">
        <v>12</v>
      </c>
      <c r="C107" s="330" t="s">
        <v>117</v>
      </c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1">
        <f>T107*G9*12</f>
        <v>0</v>
      </c>
      <c r="R107" s="331"/>
      <c r="S107" s="331"/>
      <c r="T107" s="332">
        <v>0</v>
      </c>
      <c r="U107" s="309">
        <f>Q107</f>
        <v>0</v>
      </c>
      <c r="V107" s="310"/>
      <c r="W107" s="242">
        <f>U107/G9/12</f>
        <v>0</v>
      </c>
    </row>
    <row r="108" spans="2:23" x14ac:dyDescent="0.25">
      <c r="B108" s="333"/>
      <c r="C108" s="334"/>
      <c r="D108" s="335"/>
      <c r="E108" s="335"/>
      <c r="F108" s="335"/>
      <c r="G108" s="335"/>
      <c r="H108" s="335"/>
      <c r="I108" s="335"/>
      <c r="J108" s="335"/>
      <c r="K108" s="335"/>
      <c r="L108" s="335"/>
      <c r="M108" s="335"/>
      <c r="N108" s="335"/>
      <c r="O108" s="335"/>
      <c r="P108" s="336"/>
      <c r="Q108" s="337"/>
      <c r="R108" s="338"/>
      <c r="S108" s="339"/>
      <c r="T108" s="340"/>
      <c r="U108" s="341"/>
      <c r="V108" s="342"/>
      <c r="W108" s="343"/>
    </row>
    <row r="109" spans="2:23" x14ac:dyDescent="0.25">
      <c r="B109" s="344" t="s">
        <v>118</v>
      </c>
      <c r="C109" s="344"/>
      <c r="D109" s="344"/>
      <c r="E109" s="344"/>
      <c r="F109" s="344"/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  <c r="Q109" s="345">
        <f>Q44+Q53+Q66+Q79+Q86+Q89+Q93+Q97+Q100+Q103+Q105+Q107</f>
        <v>1261464.5639999998</v>
      </c>
      <c r="R109" s="346"/>
      <c r="S109" s="346"/>
      <c r="T109" s="347">
        <f>T44+T53+T66+T79+T86+T89+T93+T97+T100+T103+T105+T107</f>
        <v>17.329999999999998</v>
      </c>
      <c r="U109" s="348">
        <f>U44+U53+U66+U79+U86+U89+U93+U97+U100+U103+U105+U107</f>
        <v>1125749.1199999999</v>
      </c>
      <c r="V109" s="348"/>
      <c r="W109" s="349">
        <f>W44+W53+W66+W79+W86+W89+W93+W97+W100+W103+W105+W107</f>
        <v>15.465541249718374</v>
      </c>
    </row>
    <row r="110" spans="2:23" x14ac:dyDescent="0.25">
      <c r="B110" s="350"/>
      <c r="C110" s="350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1"/>
      <c r="R110" s="352"/>
      <c r="S110" s="352"/>
      <c r="T110" s="353"/>
      <c r="U110" s="354"/>
      <c r="V110" s="354"/>
      <c r="W110" s="355"/>
    </row>
    <row r="111" spans="2:23" ht="33" customHeight="1" x14ac:dyDescent="0.25">
      <c r="B111" s="356" t="s">
        <v>119</v>
      </c>
      <c r="C111" s="357"/>
      <c r="D111" s="357"/>
      <c r="E111" s="357"/>
      <c r="F111" s="357"/>
      <c r="G111" s="357"/>
      <c r="H111" s="357"/>
      <c r="I111" s="357"/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8"/>
      <c r="U111" s="359">
        <f>O25-Q39-U109-Q40</f>
        <v>255486.30000000025</v>
      </c>
      <c r="V111" s="360"/>
      <c r="W111" s="361"/>
    </row>
    <row r="112" spans="2:23" x14ac:dyDescent="0.25">
      <c r="B112" s="362" t="s">
        <v>120</v>
      </c>
      <c r="C112" s="363"/>
      <c r="D112" s="363"/>
      <c r="E112" s="363"/>
      <c r="F112" s="363"/>
      <c r="G112" s="363"/>
      <c r="H112" s="363"/>
      <c r="I112" s="363"/>
      <c r="J112" s="363"/>
      <c r="K112" s="363"/>
      <c r="L112" s="363"/>
      <c r="M112" s="363"/>
      <c r="N112" s="363"/>
      <c r="O112" s="363"/>
      <c r="P112" s="363"/>
      <c r="Q112" s="363"/>
      <c r="R112" s="363"/>
      <c r="S112" s="363"/>
      <c r="T112" s="363"/>
      <c r="U112" s="363"/>
      <c r="V112" s="364"/>
      <c r="W112" s="365"/>
    </row>
    <row r="113" spans="2:23" x14ac:dyDescent="0.25">
      <c r="B113" s="366" t="s">
        <v>121</v>
      </c>
      <c r="C113" s="367"/>
      <c r="D113" s="367"/>
      <c r="E113" s="367"/>
      <c r="F113" s="367"/>
      <c r="G113" s="367"/>
      <c r="H113" s="367"/>
      <c r="I113" s="367"/>
      <c r="J113" s="367"/>
      <c r="K113" s="367"/>
      <c r="L113" s="367"/>
      <c r="M113" s="367"/>
      <c r="N113" s="367"/>
      <c r="O113" s="367"/>
      <c r="P113" s="367"/>
      <c r="Q113" s="367"/>
      <c r="R113" s="367"/>
      <c r="S113" s="368"/>
      <c r="T113" s="369"/>
      <c r="U113" s="370">
        <v>55245.42</v>
      </c>
      <c r="V113" s="371"/>
      <c r="W113" s="365"/>
    </row>
    <row r="114" spans="2:23" x14ac:dyDescent="0.25">
      <c r="B114" s="372" t="s">
        <v>122</v>
      </c>
      <c r="C114" s="373"/>
      <c r="D114" s="373"/>
      <c r="E114" s="373"/>
      <c r="F114" s="373"/>
      <c r="G114" s="373"/>
      <c r="H114" s="373"/>
      <c r="I114" s="373"/>
      <c r="J114" s="373"/>
      <c r="K114" s="373"/>
      <c r="L114" s="373"/>
      <c r="M114" s="373"/>
      <c r="N114" s="373"/>
      <c r="O114" s="373"/>
      <c r="P114" s="373"/>
      <c r="Q114" s="373"/>
      <c r="R114" s="373"/>
      <c r="S114" s="374"/>
      <c r="T114" s="375"/>
      <c r="U114" s="370">
        <f>O30+O27+O28</f>
        <v>220104.66</v>
      </c>
      <c r="V114" s="371"/>
      <c r="W114" s="376"/>
    </row>
    <row r="115" spans="2:23" x14ac:dyDescent="0.25">
      <c r="B115" s="377" t="s">
        <v>123</v>
      </c>
      <c r="C115" s="378"/>
      <c r="D115" s="378"/>
      <c r="E115" s="378"/>
      <c r="F115" s="378"/>
      <c r="G115" s="378"/>
      <c r="H115" s="378"/>
      <c r="I115" s="378"/>
      <c r="J115" s="378"/>
      <c r="K115" s="378"/>
      <c r="L115" s="378"/>
      <c r="M115" s="378"/>
      <c r="N115" s="378"/>
      <c r="O115" s="378"/>
      <c r="P115" s="378"/>
      <c r="Q115" s="378"/>
      <c r="R115" s="378"/>
      <c r="S115" s="379"/>
      <c r="T115" s="380"/>
      <c r="U115" s="381">
        <f>U113+U114</f>
        <v>275350.08</v>
      </c>
      <c r="V115" s="382"/>
      <c r="W115" s="365"/>
    </row>
    <row r="116" spans="2:23" x14ac:dyDescent="0.25">
      <c r="B116" s="383">
        <v>1</v>
      </c>
      <c r="C116" s="384" t="s">
        <v>124</v>
      </c>
      <c r="D116" s="384"/>
      <c r="E116" s="384"/>
      <c r="F116" s="384"/>
      <c r="G116" s="384"/>
      <c r="H116" s="384"/>
      <c r="I116" s="384"/>
      <c r="J116" s="384"/>
      <c r="K116" s="384"/>
      <c r="L116" s="384"/>
      <c r="M116" s="384"/>
      <c r="N116" s="384"/>
      <c r="O116" s="384"/>
      <c r="P116" s="384"/>
      <c r="Q116" s="384"/>
      <c r="R116" s="384"/>
      <c r="S116" s="384"/>
      <c r="T116" s="385"/>
      <c r="U116" s="233">
        <v>36955</v>
      </c>
      <c r="V116" s="234"/>
      <c r="W116" s="365"/>
    </row>
    <row r="117" spans="2:23" x14ac:dyDescent="0.25">
      <c r="B117" s="383">
        <v>2</v>
      </c>
      <c r="C117" s="386" t="s">
        <v>125</v>
      </c>
      <c r="D117" s="387"/>
      <c r="E117" s="387"/>
      <c r="F117" s="387"/>
      <c r="G117" s="387"/>
      <c r="H117" s="387"/>
      <c r="I117" s="387"/>
      <c r="J117" s="387"/>
      <c r="K117" s="387"/>
      <c r="L117" s="387"/>
      <c r="M117" s="387"/>
      <c r="N117" s="387"/>
      <c r="O117" s="387"/>
      <c r="P117" s="387"/>
      <c r="Q117" s="387"/>
      <c r="R117" s="387"/>
      <c r="S117" s="388"/>
      <c r="T117" s="385"/>
      <c r="U117" s="233">
        <v>64000</v>
      </c>
      <c r="V117" s="234"/>
      <c r="W117" s="365"/>
    </row>
    <row r="118" spans="2:23" x14ac:dyDescent="0.25">
      <c r="B118" s="383">
        <v>3</v>
      </c>
      <c r="C118" s="384" t="s">
        <v>126</v>
      </c>
      <c r="D118" s="384"/>
      <c r="E118" s="384"/>
      <c r="F118" s="384"/>
      <c r="G118" s="384"/>
      <c r="H118" s="384"/>
      <c r="I118" s="384"/>
      <c r="J118" s="384"/>
      <c r="K118" s="384"/>
      <c r="L118" s="384"/>
      <c r="M118" s="384"/>
      <c r="N118" s="384"/>
      <c r="O118" s="384"/>
      <c r="P118" s="384"/>
      <c r="Q118" s="384"/>
      <c r="R118" s="384"/>
      <c r="S118" s="384"/>
      <c r="T118" s="385"/>
      <c r="U118" s="220">
        <v>8112.43</v>
      </c>
      <c r="V118" s="221"/>
      <c r="W118" s="365"/>
    </row>
    <row r="119" spans="2:23" x14ac:dyDescent="0.25">
      <c r="B119" s="383">
        <v>4</v>
      </c>
      <c r="C119" s="386" t="s">
        <v>127</v>
      </c>
      <c r="D119" s="387"/>
      <c r="E119" s="387"/>
      <c r="F119" s="387"/>
      <c r="G119" s="387"/>
      <c r="H119" s="387"/>
      <c r="I119" s="387"/>
      <c r="J119" s="387"/>
      <c r="K119" s="387"/>
      <c r="L119" s="387"/>
      <c r="M119" s="387"/>
      <c r="N119" s="387"/>
      <c r="O119" s="387"/>
      <c r="P119" s="387"/>
      <c r="Q119" s="387"/>
      <c r="R119" s="387"/>
      <c r="S119" s="388"/>
      <c r="T119" s="385"/>
      <c r="U119" s="233">
        <v>43000</v>
      </c>
      <c r="V119" s="234"/>
      <c r="W119" s="365"/>
    </row>
    <row r="120" spans="2:23" ht="18" customHeight="1" x14ac:dyDescent="0.25">
      <c r="B120" s="383">
        <v>5</v>
      </c>
      <c r="C120" s="251" t="s">
        <v>128</v>
      </c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53"/>
      <c r="T120" s="219"/>
      <c r="U120" s="274">
        <v>12923</v>
      </c>
      <c r="V120" s="275"/>
      <c r="W120" s="365"/>
    </row>
    <row r="121" spans="2:23" ht="15" customHeight="1" x14ac:dyDescent="0.25">
      <c r="B121" s="383">
        <v>6</v>
      </c>
      <c r="C121" s="251" t="s">
        <v>129</v>
      </c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3"/>
      <c r="T121" s="385"/>
      <c r="U121" s="233">
        <v>11694</v>
      </c>
      <c r="V121" s="234"/>
      <c r="W121" s="365"/>
    </row>
    <row r="122" spans="2:23" x14ac:dyDescent="0.25">
      <c r="B122" s="383">
        <v>7</v>
      </c>
      <c r="C122" s="386" t="s">
        <v>130</v>
      </c>
      <c r="D122" s="387"/>
      <c r="E122" s="387"/>
      <c r="F122" s="387"/>
      <c r="G122" s="387"/>
      <c r="H122" s="387"/>
      <c r="I122" s="387"/>
      <c r="J122" s="387"/>
      <c r="K122" s="387"/>
      <c r="L122" s="387"/>
      <c r="M122" s="387"/>
      <c r="N122" s="387"/>
      <c r="O122" s="387"/>
      <c r="P122" s="387"/>
      <c r="Q122" s="387"/>
      <c r="R122" s="387"/>
      <c r="S122" s="388"/>
      <c r="T122" s="385"/>
      <c r="U122" s="233">
        <v>23372</v>
      </c>
      <c r="V122" s="234"/>
      <c r="W122" s="365"/>
    </row>
    <row r="123" spans="2:23" x14ac:dyDescent="0.25">
      <c r="B123" s="383">
        <v>8</v>
      </c>
      <c r="C123" s="384"/>
      <c r="D123" s="384"/>
      <c r="E123" s="384"/>
      <c r="F123" s="384"/>
      <c r="G123" s="384"/>
      <c r="H123" s="384"/>
      <c r="I123" s="384"/>
      <c r="J123" s="384"/>
      <c r="K123" s="384"/>
      <c r="L123" s="384"/>
      <c r="M123" s="384"/>
      <c r="N123" s="384"/>
      <c r="O123" s="384"/>
      <c r="P123" s="384"/>
      <c r="Q123" s="384"/>
      <c r="R123" s="384"/>
      <c r="S123" s="384"/>
      <c r="T123" s="385"/>
      <c r="U123" s="220"/>
      <c r="V123" s="221"/>
      <c r="W123" s="365"/>
    </row>
    <row r="124" spans="2:23" x14ac:dyDescent="0.25">
      <c r="B124" s="389" t="s">
        <v>131</v>
      </c>
      <c r="C124" s="390"/>
      <c r="D124" s="390"/>
      <c r="E124" s="390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1"/>
      <c r="T124" s="392"/>
      <c r="U124" s="393">
        <f>SUM(U116:V123)</f>
        <v>200056.43</v>
      </c>
      <c r="V124" s="394"/>
      <c r="W124" s="365"/>
    </row>
    <row r="125" spans="2:23" x14ac:dyDescent="0.25">
      <c r="B125" s="395" t="s">
        <v>132</v>
      </c>
      <c r="C125" s="396"/>
      <c r="D125" s="396"/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396"/>
      <c r="P125" s="396"/>
      <c r="Q125" s="396"/>
      <c r="R125" s="396"/>
      <c r="S125" s="397"/>
      <c r="T125" s="398"/>
      <c r="U125" s="399">
        <f>U115-U124</f>
        <v>75293.650000000023</v>
      </c>
      <c r="V125" s="400"/>
      <c r="W125" s="365"/>
    </row>
    <row r="126" spans="2:23" x14ac:dyDescent="0.25">
      <c r="B126" s="401"/>
      <c r="C126" s="402" t="s">
        <v>133</v>
      </c>
      <c r="D126" s="198"/>
      <c r="E126" s="198"/>
      <c r="F126" s="198"/>
      <c r="G126" s="198"/>
      <c r="H126" s="198"/>
      <c r="I126" s="198"/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9"/>
      <c r="U126" s="403"/>
      <c r="V126" s="403"/>
      <c r="W126" s="365"/>
    </row>
    <row r="127" spans="2:23" x14ac:dyDescent="0.25">
      <c r="B127" s="404"/>
      <c r="C127" s="405"/>
      <c r="D127" s="405"/>
      <c r="E127" s="405"/>
      <c r="F127" s="405"/>
      <c r="G127" s="405"/>
      <c r="H127" s="405"/>
      <c r="I127" s="405"/>
      <c r="J127" s="405"/>
      <c r="K127" s="405"/>
      <c r="L127" s="405"/>
      <c r="M127" s="405"/>
      <c r="N127" s="405"/>
      <c r="O127" s="405"/>
      <c r="P127" s="405"/>
      <c r="Q127" s="406"/>
      <c r="R127" s="406"/>
      <c r="S127" s="406"/>
      <c r="T127" s="407"/>
      <c r="U127" s="408"/>
      <c r="V127" s="408"/>
      <c r="W127" s="365"/>
    </row>
    <row r="128" spans="2:23" x14ac:dyDescent="0.25">
      <c r="B128" s="404"/>
      <c r="C128" s="409"/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R128" s="409"/>
      <c r="S128" s="409"/>
      <c r="T128" s="410"/>
      <c r="U128" s="411"/>
      <c r="V128" s="411"/>
      <c r="W128" s="365"/>
    </row>
    <row r="129" spans="2:23" x14ac:dyDescent="0.25">
      <c r="B129" s="404"/>
      <c r="C129" s="405" t="s">
        <v>134</v>
      </c>
      <c r="D129" s="405"/>
      <c r="E129" s="405"/>
      <c r="F129" s="405"/>
      <c r="G129" s="405"/>
      <c r="H129" s="405"/>
      <c r="I129" s="405"/>
      <c r="J129" s="405"/>
      <c r="K129" s="405"/>
      <c r="L129" s="405"/>
      <c r="M129" s="405"/>
      <c r="N129" s="405"/>
      <c r="O129" s="405"/>
      <c r="P129" s="405"/>
      <c r="Q129" s="405"/>
      <c r="R129" s="405"/>
      <c r="S129" s="405"/>
      <c r="T129" s="405"/>
      <c r="U129" s="405"/>
      <c r="V129" s="405"/>
      <c r="W129" s="365"/>
    </row>
    <row r="130" spans="2:23" x14ac:dyDescent="0.25">
      <c r="B130" s="404"/>
      <c r="C130" s="412"/>
      <c r="D130" s="412"/>
      <c r="E130" s="412"/>
      <c r="F130" s="412"/>
      <c r="G130" s="412"/>
      <c r="H130" s="412"/>
      <c r="I130" s="412"/>
      <c r="J130" s="412"/>
      <c r="K130" s="412"/>
      <c r="L130" s="412"/>
      <c r="M130" s="412"/>
      <c r="N130" s="412"/>
      <c r="O130" s="412"/>
      <c r="P130" s="412"/>
      <c r="Q130" s="413"/>
      <c r="R130" s="413"/>
      <c r="S130" s="413"/>
      <c r="T130" s="410"/>
      <c r="U130" s="411"/>
      <c r="V130" s="411"/>
      <c r="W130" s="365"/>
    </row>
    <row r="131" spans="2:23" x14ac:dyDescent="0.25">
      <c r="B131" s="414"/>
      <c r="C131" s="405"/>
      <c r="D131" s="405"/>
      <c r="E131" s="405"/>
      <c r="F131" s="405"/>
      <c r="G131" s="405"/>
      <c r="H131" s="405"/>
      <c r="I131" s="405"/>
      <c r="J131" s="405"/>
      <c r="K131" s="405"/>
      <c r="L131" s="405"/>
      <c r="M131" s="405"/>
      <c r="N131" s="405"/>
      <c r="O131" s="405"/>
      <c r="P131" s="405"/>
      <c r="Q131" s="415"/>
      <c r="R131" s="415"/>
      <c r="S131" s="415"/>
      <c r="T131" s="416"/>
      <c r="U131" s="417"/>
      <c r="V131" s="417"/>
      <c r="W131" s="376"/>
    </row>
    <row r="132" spans="2:23" x14ac:dyDescent="0.25">
      <c r="B132" s="414"/>
      <c r="C132" s="405" t="s">
        <v>135</v>
      </c>
      <c r="D132" s="405"/>
      <c r="E132" s="405"/>
      <c r="F132" s="405"/>
      <c r="G132" s="405"/>
      <c r="H132" s="405"/>
      <c r="I132" s="405"/>
      <c r="J132" s="405"/>
      <c r="K132" s="405"/>
      <c r="L132" s="405"/>
      <c r="M132" s="405"/>
      <c r="N132" s="405"/>
      <c r="O132" s="405"/>
      <c r="P132" s="405"/>
      <c r="Q132" s="418"/>
      <c r="R132" s="418"/>
      <c r="S132" s="418"/>
      <c r="T132" s="419"/>
      <c r="U132" s="417"/>
      <c r="V132" s="417"/>
      <c r="W132" s="376"/>
    </row>
    <row r="133" spans="2:23" x14ac:dyDescent="0.25">
      <c r="B133" s="420"/>
      <c r="C133" s="405"/>
      <c r="D133" s="405"/>
      <c r="E133" s="405"/>
      <c r="F133" s="405"/>
      <c r="G133" s="405"/>
      <c r="H133" s="405"/>
      <c r="I133" s="405"/>
      <c r="J133" s="405"/>
      <c r="K133" s="405"/>
      <c r="L133" s="405"/>
      <c r="M133" s="405"/>
      <c r="N133" s="405"/>
      <c r="O133" s="405"/>
      <c r="P133" s="405"/>
      <c r="Q133" s="421"/>
      <c r="R133" s="421"/>
      <c r="S133" s="421"/>
      <c r="T133" s="355"/>
      <c r="U133" s="417"/>
      <c r="V133" s="417"/>
      <c r="W133" s="376"/>
    </row>
    <row r="134" spans="2:23" x14ac:dyDescent="0.25">
      <c r="B134" s="420"/>
      <c r="C134" s="405"/>
      <c r="D134" s="405"/>
      <c r="E134" s="405"/>
      <c r="F134" s="405"/>
      <c r="G134" s="405"/>
      <c r="H134" s="405"/>
      <c r="I134" s="405"/>
      <c r="J134" s="405"/>
      <c r="K134" s="405"/>
      <c r="L134" s="405"/>
      <c r="M134" s="405"/>
      <c r="N134" s="405"/>
      <c r="O134" s="405"/>
      <c r="P134" s="405"/>
      <c r="Q134" s="422"/>
      <c r="R134" s="422"/>
      <c r="S134" s="422"/>
      <c r="T134" s="423"/>
      <c r="U134" s="424"/>
      <c r="V134" s="424"/>
      <c r="W134" s="365"/>
    </row>
    <row r="135" spans="2:23" x14ac:dyDescent="0.25">
      <c r="B135" s="425"/>
      <c r="C135" s="425"/>
      <c r="D135" s="425"/>
      <c r="E135" s="425"/>
      <c r="F135" s="425"/>
      <c r="G135" s="425"/>
      <c r="H135" s="425"/>
      <c r="I135" s="425"/>
      <c r="J135" s="425"/>
      <c r="K135" s="425"/>
      <c r="L135" s="425"/>
      <c r="M135" s="425"/>
      <c r="N135" s="425"/>
      <c r="O135" s="425"/>
      <c r="P135" s="425"/>
      <c r="Q135" s="426"/>
      <c r="R135" s="426"/>
      <c r="S135" s="426"/>
      <c r="T135" s="427"/>
      <c r="U135" s="428"/>
      <c r="V135" s="428"/>
      <c r="W135" s="365"/>
    </row>
    <row r="136" spans="2:23" x14ac:dyDescent="0.25">
      <c r="B136" s="426"/>
      <c r="C136" s="426"/>
      <c r="D136" s="426"/>
      <c r="E136" s="426"/>
      <c r="F136" s="426"/>
      <c r="G136" s="426"/>
      <c r="H136" s="426"/>
      <c r="I136" s="426"/>
      <c r="J136" s="426"/>
      <c r="K136" s="426"/>
      <c r="L136" s="426"/>
      <c r="M136" s="426"/>
      <c r="N136" s="426"/>
      <c r="O136" s="426"/>
      <c r="P136" s="426"/>
      <c r="Q136" s="426"/>
      <c r="R136" s="426"/>
      <c r="S136" s="426"/>
      <c r="T136" s="426"/>
      <c r="U136" s="426"/>
      <c r="V136" s="426"/>
      <c r="W136" s="426"/>
    </row>
    <row r="137" spans="2:23" x14ac:dyDescent="0.25">
      <c r="B137" s="429"/>
      <c r="C137" s="430"/>
      <c r="D137" s="430"/>
      <c r="E137" s="430"/>
      <c r="F137" s="430"/>
      <c r="G137" s="430"/>
      <c r="H137" s="430"/>
      <c r="I137" s="430"/>
      <c r="J137" s="430"/>
      <c r="K137" s="430"/>
      <c r="L137" s="430"/>
      <c r="M137" s="430"/>
      <c r="N137" s="430"/>
      <c r="O137" s="430"/>
      <c r="P137" s="430"/>
      <c r="Q137" s="430"/>
      <c r="R137" s="430"/>
      <c r="S137" s="430"/>
      <c r="T137" s="431"/>
      <c r="U137" s="432"/>
      <c r="V137" s="432"/>
      <c r="W137" s="432"/>
    </row>
    <row r="138" spans="2:23" x14ac:dyDescent="0.25"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433"/>
      <c r="V138" s="433"/>
      <c r="W138" s="427"/>
    </row>
    <row r="139" spans="2:23" x14ac:dyDescent="0.25"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434"/>
      <c r="V139" s="21"/>
      <c r="W139" s="427"/>
    </row>
    <row r="140" spans="2:23" x14ac:dyDescent="0.25"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21"/>
      <c r="V140" s="21"/>
      <c r="W140" s="427"/>
    </row>
    <row r="141" spans="2:23" x14ac:dyDescent="0.25">
      <c r="B141" s="435"/>
      <c r="C141" s="435"/>
      <c r="D141" s="435"/>
      <c r="E141" s="435"/>
      <c r="F141" s="435"/>
      <c r="G141" s="435"/>
      <c r="H141" s="435"/>
      <c r="I141" s="435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14"/>
      <c r="U141" s="436"/>
      <c r="V141" s="436"/>
      <c r="W141" s="427"/>
    </row>
    <row r="142" spans="2:23" x14ac:dyDescent="0.25">
      <c r="B142" s="437"/>
      <c r="C142" s="437"/>
      <c r="D142" s="437"/>
      <c r="E142" s="437"/>
      <c r="F142" s="437"/>
      <c r="G142" s="437"/>
      <c r="H142" s="437"/>
      <c r="I142" s="437"/>
      <c r="J142" s="437"/>
      <c r="K142" s="437"/>
      <c r="L142" s="437"/>
      <c r="M142" s="437"/>
      <c r="N142" s="437"/>
      <c r="O142" s="437"/>
      <c r="P142" s="437"/>
      <c r="Q142" s="437"/>
      <c r="R142" s="437"/>
      <c r="S142" s="437"/>
      <c r="T142" s="438"/>
      <c r="U142" s="436"/>
      <c r="V142" s="436"/>
      <c r="W142" s="427"/>
    </row>
    <row r="143" spans="2:23" x14ac:dyDescent="0.25">
      <c r="B143" s="437"/>
      <c r="C143" s="437"/>
      <c r="D143" s="437"/>
      <c r="E143" s="437"/>
      <c r="F143" s="437"/>
      <c r="G143" s="437"/>
      <c r="H143" s="437"/>
      <c r="I143" s="437"/>
      <c r="J143" s="437"/>
      <c r="K143" s="437"/>
      <c r="L143" s="437"/>
      <c r="M143" s="437"/>
      <c r="N143" s="437"/>
      <c r="O143" s="437"/>
      <c r="P143" s="437"/>
      <c r="Q143" s="437"/>
      <c r="R143" s="437"/>
      <c r="S143" s="437"/>
      <c r="T143" s="438"/>
      <c r="U143" s="436"/>
      <c r="V143" s="436"/>
      <c r="W143" s="427"/>
    </row>
    <row r="144" spans="2:23" x14ac:dyDescent="0.25">
      <c r="B144" s="439"/>
      <c r="C144" s="405"/>
      <c r="D144" s="405"/>
      <c r="E144" s="405"/>
      <c r="F144" s="405"/>
      <c r="G144" s="405"/>
      <c r="H144" s="405"/>
      <c r="I144" s="405"/>
      <c r="J144" s="405"/>
      <c r="K144" s="405"/>
      <c r="L144" s="405"/>
      <c r="M144" s="405"/>
      <c r="N144" s="405"/>
      <c r="O144" s="405"/>
      <c r="P144" s="405"/>
      <c r="Q144" s="405"/>
      <c r="R144" s="405"/>
      <c r="S144" s="405"/>
      <c r="T144" s="440"/>
      <c r="U144" s="441"/>
      <c r="V144" s="441"/>
      <c r="W144" s="427"/>
    </row>
    <row r="145" spans="2:23" x14ac:dyDescent="0.25">
      <c r="B145" s="439"/>
      <c r="C145" s="405"/>
      <c r="D145" s="405"/>
      <c r="E145" s="405"/>
      <c r="F145" s="405"/>
      <c r="G145" s="405"/>
      <c r="H145" s="405"/>
      <c r="I145" s="405"/>
      <c r="J145" s="405"/>
      <c r="K145" s="405"/>
      <c r="L145" s="405"/>
      <c r="M145" s="405"/>
      <c r="N145" s="405"/>
      <c r="O145" s="405"/>
      <c r="P145" s="405"/>
      <c r="Q145" s="405"/>
      <c r="R145" s="405"/>
      <c r="S145" s="405"/>
      <c r="T145" s="440"/>
      <c r="U145" s="424"/>
      <c r="V145" s="424"/>
      <c r="W145" s="427"/>
    </row>
    <row r="146" spans="2:23" x14ac:dyDescent="0.25">
      <c r="B146" s="437"/>
      <c r="C146" s="437"/>
      <c r="D146" s="437"/>
      <c r="E146" s="437"/>
      <c r="F146" s="437"/>
      <c r="G146" s="437"/>
      <c r="H146" s="437"/>
      <c r="I146" s="437"/>
      <c r="J146" s="437"/>
      <c r="K146" s="437"/>
      <c r="L146" s="437"/>
      <c r="M146" s="437"/>
      <c r="N146" s="437"/>
      <c r="O146" s="437"/>
      <c r="P146" s="437"/>
      <c r="Q146" s="437"/>
      <c r="R146" s="437"/>
      <c r="S146" s="437"/>
      <c r="T146" s="438"/>
      <c r="U146" s="436"/>
      <c r="V146" s="436"/>
      <c r="W146" s="427"/>
    </row>
    <row r="147" spans="2:23" x14ac:dyDescent="0.25">
      <c r="B147" s="442"/>
      <c r="C147" s="442"/>
      <c r="D147" s="442"/>
      <c r="E147" s="442"/>
      <c r="F147" s="442"/>
      <c r="G147" s="442"/>
      <c r="H147" s="25"/>
      <c r="I147" s="25"/>
      <c r="J147" s="25"/>
      <c r="K147" s="25"/>
      <c r="L147" s="25"/>
      <c r="M147" s="25"/>
      <c r="N147" s="25"/>
      <c r="O147" s="25"/>
      <c r="P147" s="25"/>
      <c r="Q147" s="427"/>
      <c r="R147" s="427"/>
      <c r="S147" s="427"/>
      <c r="T147" s="427"/>
      <c r="U147" s="443"/>
      <c r="V147" s="443"/>
      <c r="W147" s="427"/>
    </row>
    <row r="148" spans="2:23" x14ac:dyDescent="0.25">
      <c r="B148" s="444"/>
      <c r="C148" s="444"/>
      <c r="D148" s="444"/>
      <c r="E148" s="444"/>
      <c r="F148" s="444"/>
      <c r="G148" s="444"/>
      <c r="H148" s="444"/>
      <c r="I148" s="444"/>
      <c r="J148" s="444"/>
      <c r="K148" s="444"/>
      <c r="L148" s="444"/>
      <c r="M148" s="444"/>
      <c r="N148" s="444"/>
      <c r="O148" s="444"/>
      <c r="P148" s="444"/>
      <c r="Q148" s="444"/>
      <c r="R148" s="444"/>
      <c r="S148" s="444"/>
      <c r="T148" s="444"/>
      <c r="U148" s="444"/>
      <c r="V148" s="444"/>
      <c r="W148" s="427"/>
    </row>
    <row r="149" spans="2:23" x14ac:dyDescent="0.25">
      <c r="B149" s="437"/>
      <c r="C149" s="437"/>
      <c r="D149" s="437"/>
      <c r="E149" s="437"/>
      <c r="F149" s="437"/>
      <c r="G149" s="437"/>
      <c r="H149" s="437"/>
      <c r="I149" s="437"/>
      <c r="J149" s="437"/>
      <c r="K149" s="437"/>
      <c r="L149" s="437"/>
      <c r="M149" s="437"/>
      <c r="N149" s="437"/>
      <c r="O149" s="437"/>
      <c r="P149" s="437"/>
      <c r="Q149" s="437"/>
      <c r="R149" s="437"/>
      <c r="S149" s="437"/>
      <c r="T149" s="438"/>
      <c r="U149" s="417"/>
      <c r="V149" s="417"/>
      <c r="W149" s="427"/>
    </row>
    <row r="150" spans="2:23" x14ac:dyDescent="0.25">
      <c r="B150" s="437"/>
      <c r="C150" s="437"/>
      <c r="D150" s="437"/>
      <c r="E150" s="437"/>
      <c r="F150" s="437"/>
      <c r="G150" s="437"/>
      <c r="H150" s="437"/>
      <c r="I150" s="437"/>
      <c r="J150" s="437"/>
      <c r="K150" s="437"/>
      <c r="L150" s="437"/>
      <c r="M150" s="437"/>
      <c r="N150" s="437"/>
      <c r="O150" s="437"/>
      <c r="P150" s="437"/>
      <c r="Q150" s="437"/>
      <c r="R150" s="437"/>
      <c r="S150" s="437"/>
      <c r="T150" s="438"/>
      <c r="U150" s="417"/>
      <c r="V150" s="417"/>
      <c r="W150" s="427"/>
    </row>
  </sheetData>
  <mergeCells count="401">
    <mergeCell ref="H147:P147"/>
    <mergeCell ref="B148:V148"/>
    <mergeCell ref="B149:S149"/>
    <mergeCell ref="U149:V149"/>
    <mergeCell ref="B150:S150"/>
    <mergeCell ref="U150:V150"/>
    <mergeCell ref="C144:S144"/>
    <mergeCell ref="U144:V144"/>
    <mergeCell ref="C145:S145"/>
    <mergeCell ref="U145:V145"/>
    <mergeCell ref="B146:S146"/>
    <mergeCell ref="U146:V146"/>
    <mergeCell ref="U138:V138"/>
    <mergeCell ref="B141:S141"/>
    <mergeCell ref="U141:V141"/>
    <mergeCell ref="B142:S142"/>
    <mergeCell ref="U142:V142"/>
    <mergeCell ref="B143:S143"/>
    <mergeCell ref="U143:V143"/>
    <mergeCell ref="B135:P135"/>
    <mergeCell ref="Q135:S135"/>
    <mergeCell ref="U135:V135"/>
    <mergeCell ref="B136:W136"/>
    <mergeCell ref="B137:S137"/>
    <mergeCell ref="U137:W137"/>
    <mergeCell ref="C133:P133"/>
    <mergeCell ref="Q133:S133"/>
    <mergeCell ref="U133:V133"/>
    <mergeCell ref="C134:P134"/>
    <mergeCell ref="Q134:S134"/>
    <mergeCell ref="U134:V134"/>
    <mergeCell ref="Q130:S130"/>
    <mergeCell ref="U130:V130"/>
    <mergeCell ref="C131:P131"/>
    <mergeCell ref="Q131:S131"/>
    <mergeCell ref="U131:V131"/>
    <mergeCell ref="C132:P132"/>
    <mergeCell ref="Q132:S132"/>
    <mergeCell ref="U132:V132"/>
    <mergeCell ref="C127:P127"/>
    <mergeCell ref="Q127:S127"/>
    <mergeCell ref="U127:V127"/>
    <mergeCell ref="C128:S128"/>
    <mergeCell ref="U128:V128"/>
    <mergeCell ref="C129:V129"/>
    <mergeCell ref="B124:S124"/>
    <mergeCell ref="U124:V124"/>
    <mergeCell ref="B125:S125"/>
    <mergeCell ref="U125:V125"/>
    <mergeCell ref="C126:T126"/>
    <mergeCell ref="U126:V126"/>
    <mergeCell ref="C121:S121"/>
    <mergeCell ref="U121:V121"/>
    <mergeCell ref="C122:S122"/>
    <mergeCell ref="U122:V122"/>
    <mergeCell ref="C123:S123"/>
    <mergeCell ref="U123:V123"/>
    <mergeCell ref="C118:S118"/>
    <mergeCell ref="U118:V118"/>
    <mergeCell ref="C119:S119"/>
    <mergeCell ref="U119:V119"/>
    <mergeCell ref="C120:S120"/>
    <mergeCell ref="U120:V120"/>
    <mergeCell ref="B115:S115"/>
    <mergeCell ref="U115:V115"/>
    <mergeCell ref="C116:S116"/>
    <mergeCell ref="U116:V116"/>
    <mergeCell ref="C117:S117"/>
    <mergeCell ref="U117:V117"/>
    <mergeCell ref="B111:T111"/>
    <mergeCell ref="U111:W111"/>
    <mergeCell ref="B112:V112"/>
    <mergeCell ref="B113:S113"/>
    <mergeCell ref="U113:V113"/>
    <mergeCell ref="B114:S114"/>
    <mergeCell ref="U114:V114"/>
    <mergeCell ref="C107:P107"/>
    <mergeCell ref="Q107:S107"/>
    <mergeCell ref="U107:V107"/>
    <mergeCell ref="C108:P108"/>
    <mergeCell ref="Q108:S108"/>
    <mergeCell ref="B109:P109"/>
    <mergeCell ref="Q109:S109"/>
    <mergeCell ref="U109:V109"/>
    <mergeCell ref="C104:P104"/>
    <mergeCell ref="Q104:S104"/>
    <mergeCell ref="C105:P105"/>
    <mergeCell ref="Q105:S105"/>
    <mergeCell ref="U105:V105"/>
    <mergeCell ref="C106:P106"/>
    <mergeCell ref="Q106:S106"/>
    <mergeCell ref="U106:V106"/>
    <mergeCell ref="C101:P101"/>
    <mergeCell ref="Q101:S101"/>
    <mergeCell ref="U101:V101"/>
    <mergeCell ref="Q102:S102"/>
    <mergeCell ref="U102:V102"/>
    <mergeCell ref="C103:P103"/>
    <mergeCell ref="Q103:S103"/>
    <mergeCell ref="U103:V103"/>
    <mergeCell ref="C98:P98"/>
    <mergeCell ref="Q98:S98"/>
    <mergeCell ref="U98:V98"/>
    <mergeCell ref="C100:P100"/>
    <mergeCell ref="Q100:S100"/>
    <mergeCell ref="U100:V100"/>
    <mergeCell ref="C95:P95"/>
    <mergeCell ref="Q95:S95"/>
    <mergeCell ref="U95:V95"/>
    <mergeCell ref="C96:P96"/>
    <mergeCell ref="U96:V96"/>
    <mergeCell ref="C97:P97"/>
    <mergeCell ref="Q97:S97"/>
    <mergeCell ref="U97:V97"/>
    <mergeCell ref="Q92:S92"/>
    <mergeCell ref="U92:V92"/>
    <mergeCell ref="C93:P93"/>
    <mergeCell ref="Q93:S93"/>
    <mergeCell ref="U93:V93"/>
    <mergeCell ref="C94:P94"/>
    <mergeCell ref="U94:V94"/>
    <mergeCell ref="C89:P89"/>
    <mergeCell ref="Q89:S89"/>
    <mergeCell ref="U89:V89"/>
    <mergeCell ref="C90:P90"/>
    <mergeCell ref="U90:V90"/>
    <mergeCell ref="C91:P91"/>
    <mergeCell ref="Q91:S91"/>
    <mergeCell ref="U91:V91"/>
    <mergeCell ref="C86:P86"/>
    <mergeCell ref="Q86:S86"/>
    <mergeCell ref="U86:V86"/>
    <mergeCell ref="C87:P87"/>
    <mergeCell ref="U87:V87"/>
    <mergeCell ref="U88:V88"/>
    <mergeCell ref="C83:P83"/>
    <mergeCell ref="U83:V83"/>
    <mergeCell ref="C84:P84"/>
    <mergeCell ref="U84:V84"/>
    <mergeCell ref="C85:P85"/>
    <mergeCell ref="U85:V85"/>
    <mergeCell ref="C80:P80"/>
    <mergeCell ref="Q80:S80"/>
    <mergeCell ref="U80:V80"/>
    <mergeCell ref="C81:P81"/>
    <mergeCell ref="U81:V81"/>
    <mergeCell ref="C82:P82"/>
    <mergeCell ref="U82:V82"/>
    <mergeCell ref="C75:P75"/>
    <mergeCell ref="C76:P76"/>
    <mergeCell ref="C77:P77"/>
    <mergeCell ref="Q77:S77"/>
    <mergeCell ref="U77:V77"/>
    <mergeCell ref="C79:P79"/>
    <mergeCell ref="Q79:S79"/>
    <mergeCell ref="U79:V79"/>
    <mergeCell ref="C72:P72"/>
    <mergeCell ref="Q72:S72"/>
    <mergeCell ref="U72:V72"/>
    <mergeCell ref="C73:P73"/>
    <mergeCell ref="U73:V73"/>
    <mergeCell ref="C74:P74"/>
    <mergeCell ref="C70:P70"/>
    <mergeCell ref="Q70:S70"/>
    <mergeCell ref="U70:V70"/>
    <mergeCell ref="C71:P71"/>
    <mergeCell ref="Q71:S71"/>
    <mergeCell ref="U71:V71"/>
    <mergeCell ref="C68:P68"/>
    <mergeCell ref="Q68:S68"/>
    <mergeCell ref="U68:V68"/>
    <mergeCell ref="C69:P69"/>
    <mergeCell ref="Q69:S69"/>
    <mergeCell ref="U69:V69"/>
    <mergeCell ref="C65:P65"/>
    <mergeCell ref="U65:V65"/>
    <mergeCell ref="C66:P66"/>
    <mergeCell ref="Q66:S66"/>
    <mergeCell ref="U66:V66"/>
    <mergeCell ref="C67:P67"/>
    <mergeCell ref="Q67:S67"/>
    <mergeCell ref="U67:V67"/>
    <mergeCell ref="C62:P62"/>
    <mergeCell ref="U62:V62"/>
    <mergeCell ref="C63:P63"/>
    <mergeCell ref="U63:V63"/>
    <mergeCell ref="C64:P64"/>
    <mergeCell ref="U64:V64"/>
    <mergeCell ref="U59:V59"/>
    <mergeCell ref="C60:P60"/>
    <mergeCell ref="Q60:S60"/>
    <mergeCell ref="U60:V60"/>
    <mergeCell ref="C61:P61"/>
    <mergeCell ref="U61:V61"/>
    <mergeCell ref="C55:P55"/>
    <mergeCell ref="C56:P56"/>
    <mergeCell ref="C57:P57"/>
    <mergeCell ref="C58:P58"/>
    <mergeCell ref="C59:P59"/>
    <mergeCell ref="Q59:S59"/>
    <mergeCell ref="C52:P52"/>
    <mergeCell ref="U52:V52"/>
    <mergeCell ref="C53:P53"/>
    <mergeCell ref="Q53:S53"/>
    <mergeCell ref="U53:V53"/>
    <mergeCell ref="C54:P54"/>
    <mergeCell ref="C50:P50"/>
    <mergeCell ref="Q50:S50"/>
    <mergeCell ref="U50:V50"/>
    <mergeCell ref="C51:P51"/>
    <mergeCell ref="Q51:S51"/>
    <mergeCell ref="U51:V51"/>
    <mergeCell ref="C48:P48"/>
    <mergeCell ref="Q48:S48"/>
    <mergeCell ref="U48:V48"/>
    <mergeCell ref="C49:P49"/>
    <mergeCell ref="Q49:S49"/>
    <mergeCell ref="U49:V49"/>
    <mergeCell ref="C46:P46"/>
    <mergeCell ref="Q46:S46"/>
    <mergeCell ref="U46:V46"/>
    <mergeCell ref="C47:P47"/>
    <mergeCell ref="Q47:S47"/>
    <mergeCell ref="U47:V47"/>
    <mergeCell ref="C44:P44"/>
    <mergeCell ref="Q44:S44"/>
    <mergeCell ref="U44:V44"/>
    <mergeCell ref="C45:P45"/>
    <mergeCell ref="Q45:S45"/>
    <mergeCell ref="U45:V45"/>
    <mergeCell ref="AR41:AT41"/>
    <mergeCell ref="AU41:AV41"/>
    <mergeCell ref="B42:P42"/>
    <mergeCell ref="Q42:S42"/>
    <mergeCell ref="U42:V42"/>
    <mergeCell ref="B43:P43"/>
    <mergeCell ref="Q43:W43"/>
    <mergeCell ref="B40:P40"/>
    <mergeCell ref="Q40:S40"/>
    <mergeCell ref="T40:W40"/>
    <mergeCell ref="Q41:T41"/>
    <mergeCell ref="U41:W41"/>
    <mergeCell ref="AD41:AQ41"/>
    <mergeCell ref="AR38:AV38"/>
    <mergeCell ref="AW38:AX38"/>
    <mergeCell ref="AY38:AY39"/>
    <mergeCell ref="O39:P39"/>
    <mergeCell ref="Q39:S39"/>
    <mergeCell ref="T39:W39"/>
    <mergeCell ref="AR39:AT39"/>
    <mergeCell ref="AU39:AV39"/>
    <mergeCell ref="B38:I38"/>
    <mergeCell ref="J38:K38"/>
    <mergeCell ref="L38:N38"/>
    <mergeCell ref="O38:P38"/>
    <mergeCell ref="Q38:S38"/>
    <mergeCell ref="AC38:AQ39"/>
    <mergeCell ref="B36:I36"/>
    <mergeCell ref="J36:K36"/>
    <mergeCell ref="L36:N36"/>
    <mergeCell ref="O36:P36"/>
    <mergeCell ref="Q36:S36"/>
    <mergeCell ref="B37:I37"/>
    <mergeCell ref="J37:K37"/>
    <mergeCell ref="L37:N37"/>
    <mergeCell ref="O37:P37"/>
    <mergeCell ref="Q37:S37"/>
    <mergeCell ref="B34:I34"/>
    <mergeCell ref="J34:K34"/>
    <mergeCell ref="L34:N34"/>
    <mergeCell ref="O34:P34"/>
    <mergeCell ref="Q34:S34"/>
    <mergeCell ref="B35:I35"/>
    <mergeCell ref="J35:K35"/>
    <mergeCell ref="L35:N35"/>
    <mergeCell ref="O35:P35"/>
    <mergeCell ref="Q35:S35"/>
    <mergeCell ref="B32:I32"/>
    <mergeCell ref="J32:K32"/>
    <mergeCell ref="L32:N32"/>
    <mergeCell ref="O32:P32"/>
    <mergeCell ref="Q32:S32"/>
    <mergeCell ref="B33:I33"/>
    <mergeCell ref="J33:K33"/>
    <mergeCell ref="L33:N33"/>
    <mergeCell ref="O33:P33"/>
    <mergeCell ref="Q33:S33"/>
    <mergeCell ref="B30:I30"/>
    <mergeCell ref="J30:K30"/>
    <mergeCell ref="L30:N30"/>
    <mergeCell ref="O30:P30"/>
    <mergeCell ref="Q30:S30"/>
    <mergeCell ref="B31:I31"/>
    <mergeCell ref="J31:K31"/>
    <mergeCell ref="L31:N31"/>
    <mergeCell ref="O31:P31"/>
    <mergeCell ref="Q31:S31"/>
    <mergeCell ref="B28:I28"/>
    <mergeCell ref="J28:K28"/>
    <mergeCell ref="L28:N28"/>
    <mergeCell ref="O28:P28"/>
    <mergeCell ref="Q28:S28"/>
    <mergeCell ref="B29:I29"/>
    <mergeCell ref="J29:K29"/>
    <mergeCell ref="L29:N29"/>
    <mergeCell ref="O29:P29"/>
    <mergeCell ref="Q29:S29"/>
    <mergeCell ref="C26:P26"/>
    <mergeCell ref="B27:I27"/>
    <mergeCell ref="J27:K27"/>
    <mergeCell ref="L27:N27"/>
    <mergeCell ref="O27:P27"/>
    <mergeCell ref="Q27:S27"/>
    <mergeCell ref="B24:I24"/>
    <mergeCell ref="J24:K24"/>
    <mergeCell ref="L24:N24"/>
    <mergeCell ref="O24:P24"/>
    <mergeCell ref="Q24:S24"/>
    <mergeCell ref="B25:N25"/>
    <mergeCell ref="O25:S25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S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H3:S3"/>
    <mergeCell ref="U3:V3"/>
  </mergeCells>
  <pageMargins left="0" right="0" top="0" bottom="0" header="0.31496062992125984" footer="0.31496062992125984"/>
  <pageSetup paperSize="9" scale="70" orientation="portrait" r:id="rId1"/>
  <rowBreaks count="1" manualBreakCount="1">
    <brk id="136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К.Маркса,100(20)</vt:lpstr>
      <vt:lpstr>'К.Маркса,100(20)'!Область_печати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2021-03-27T17:42:05Z</dcterms:created>
  <dcterms:modified xsi:type="dcterms:W3CDTF">2021-03-27T17:42:05Z</dcterms:modified>
</cp:coreProperties>
</file>