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2278FE3F-229A-4590-86AE-23E0752300A1}" xr6:coauthVersionLast="45" xr6:coauthVersionMax="45" xr10:uidLastSave="{00000000-0000-0000-0000-000000000000}"/>
  <bookViews>
    <workbookView xWindow="-120" yWindow="-120" windowWidth="29040" windowHeight="15840" xr2:uid="{56879A1D-9431-4932-AE57-FD06719C4375}"/>
  </bookViews>
  <sheets>
    <sheet name="К.Маркса,98(20)" sheetId="1" r:id="rId1"/>
  </sheets>
  <definedNames>
    <definedName name="_xlnm.Print_Area" localSheetId="0">'К.Маркса,98(20)'!$A$1:$W$135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9" i="1" l="1"/>
  <c r="U104" i="1"/>
  <c r="U105" i="1" s="1"/>
  <c r="U110" i="1" s="1"/>
  <c r="T99" i="1"/>
  <c r="U93" i="1"/>
  <c r="W93" i="1" s="1"/>
  <c r="U88" i="1"/>
  <c r="U86" i="1"/>
  <c r="W86" i="1" s="1"/>
  <c r="U82" i="1"/>
  <c r="U79" i="1"/>
  <c r="W79" i="1" s="1"/>
  <c r="T79" i="1"/>
  <c r="U44" i="1"/>
  <c r="AX41" i="1"/>
  <c r="AY41" i="1" s="1"/>
  <c r="AW41" i="1"/>
  <c r="AU41" i="1"/>
  <c r="AR41" i="1"/>
  <c r="Q39" i="1"/>
  <c r="Q38" i="1"/>
  <c r="Q37" i="1"/>
  <c r="Q36" i="1"/>
  <c r="Q35" i="1"/>
  <c r="O34" i="1"/>
  <c r="L34" i="1"/>
  <c r="J34" i="1"/>
  <c r="Q34" i="1" s="1"/>
  <c r="Q33" i="1"/>
  <c r="Q32" i="1"/>
  <c r="Q31" i="1"/>
  <c r="Q30" i="1"/>
  <c r="O29" i="1"/>
  <c r="Q29" i="1" s="1"/>
  <c r="Q28" i="1"/>
  <c r="Q27" i="1"/>
  <c r="L24" i="1"/>
  <c r="O23" i="1"/>
  <c r="Q23" i="1" s="1"/>
  <c r="L23" i="1"/>
  <c r="Q22" i="1"/>
  <c r="Q21" i="1" s="1"/>
  <c r="O21" i="1"/>
  <c r="O25" i="1" s="1"/>
  <c r="L21" i="1"/>
  <c r="G9" i="1"/>
  <c r="W95" i="1" s="1"/>
  <c r="Q82" i="1" l="1"/>
  <c r="Q72" i="1"/>
  <c r="U72" i="1" s="1"/>
  <c r="W72" i="1" s="1"/>
  <c r="Q90" i="1"/>
  <c r="Q44" i="1"/>
  <c r="Q79" i="1"/>
  <c r="W88" i="1"/>
  <c r="Q97" i="1"/>
  <c r="U97" i="1" s="1"/>
  <c r="W97" i="1" s="1"/>
  <c r="W44" i="1"/>
  <c r="Q62" i="1"/>
  <c r="U62" i="1" s="1"/>
  <c r="W62" i="1" s="1"/>
  <c r="W82" i="1"/>
  <c r="Q88" i="1"/>
  <c r="W90" i="1"/>
  <c r="Q95" i="1"/>
  <c r="Q52" i="1"/>
  <c r="U52" i="1" s="1"/>
  <c r="W52" i="1" s="1"/>
  <c r="Q86" i="1"/>
  <c r="Q93" i="1"/>
  <c r="W99" i="1" l="1"/>
  <c r="Q99" i="1"/>
  <c r="U99" i="1"/>
  <c r="U101" i="1" s="1"/>
</calcChain>
</file>

<file path=xl/sharedStrings.xml><?xml version="1.0" encoding="utf-8"?>
<sst xmlns="http://schemas.openxmlformats.org/spreadsheetml/2006/main" count="130" uniqueCount="121">
  <si>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</si>
  <si>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</si>
  <si>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</si>
  <si>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</si>
  <si>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</si>
  <si>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</si>
  <si>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</si>
  <si>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</si>
  <si>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</si>
  <si>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</si>
  <si>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</si>
  <si>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</si>
  <si>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</si>
  <si>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Газ,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</si>
  <si>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</si>
  <si>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</si>
  <si>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</si>
  <si>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</si>
  <si>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</si>
  <si>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</si>
  <si>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хвс-319,2, э.э-1303,1</t>
  </si>
  <si>
    <t>S подвала (м2)</t>
  </si>
  <si>
    <t>кол-во человек</t>
  </si>
  <si>
    <t>матер-л стен</t>
  </si>
  <si>
    <t>кирпич</t>
  </si>
  <si>
    <t>Тариф действующий</t>
  </si>
  <si>
    <t>средний:((12,2*2)+(16,29*10))/12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</si>
  <si>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</si>
  <si>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</si>
  <si>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</si>
  <si>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</si>
  <si>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</si>
  <si>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</si>
  <si>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</si>
  <si>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</si>
  <si>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</si>
  <si>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</si>
  <si>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</si>
  <si>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</si>
  <si>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Содержание конструктивн.элементов(стар.+уб.)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</si>
  <si>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</si>
  <si>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</si>
  <si>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</si>
  <si>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</si>
  <si>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</si>
  <si>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</si>
  <si>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</si>
  <si>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</si>
  <si>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</si>
  <si>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ГВС и отопление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</si>
  <si>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</si>
  <si>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</si>
  <si>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</si>
  <si>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</si>
  <si>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</si>
  <si>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</si>
  <si>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</si>
  <si>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</si>
  <si>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</si>
  <si>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</si>
  <si>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</si>
  <si>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</si>
  <si>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</si>
  <si>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</si>
  <si>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</si>
  <si>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Замена участка трубопровода ГВС (смета №32,акт от 04.02.20)</t>
  </si>
  <si>
    <t>Замена участка труб ГВС в подвале и нежил.помещ.ТД Мелодия(смета№31 акт март,2020)</t>
  </si>
  <si>
    <t>Услуги автовышки ИП Орлов акт1300 от 29.07.20</t>
  </si>
  <si>
    <t>Ремонт штукатурки ветиляцинооых каналов(смета,акт от 14.08.20)</t>
  </si>
  <si>
    <t>Смена почтовых ящиков в подъ.№1,3 акт от 12.20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</si>
  <si>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</si>
  <si>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</si>
  <si>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</si>
  <si>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гвс </t>
  </si>
  <si>
    <t xml:space="preserve">Выезд на обследование канализации  </t>
  </si>
  <si>
    <t>МУП ЖЭУ №7  аварийное обслуживание:</t>
  </si>
  <si>
    <t>акт 308 от 31.08.20</t>
  </si>
  <si>
    <t>"МУП Водоканал" акт 60496 от 27.07.2020 промывка канализ.сетей</t>
  </si>
  <si>
    <t>3</t>
  </si>
  <si>
    <t>Техническое обслуживание инженерных сетей электроснабжения МКД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</si>
  <si>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</si>
  <si>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</si>
  <si>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</si>
  <si>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</si>
  <si>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</si>
  <si>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накаливания, выключателя</t>
  </si>
  <si>
    <t>Осмотр и тех обслуживание электроустановок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</si>
  <si>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</si>
  <si>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</si>
  <si>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</si>
  <si>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</si>
  <si>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</si>
  <si>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</si>
  <si>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</si>
  <si>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</si>
  <si>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 xml:space="preserve">Поверка и прочистка дымоходов, вентканалов ИП Моисеенко </t>
  </si>
  <si>
    <t>акт№27 от 27.07.20</t>
  </si>
  <si>
    <t>6</t>
  </si>
  <si>
    <t>ТО внутридомовых и наружних газопроводов  по договору "Ставропольгоргаз"</t>
  </si>
  <si>
    <t>акт В751 от 26.10.2020</t>
  </si>
  <si>
    <t>Работы и услуги по санитарному содержанию общего имущества</t>
  </si>
  <si>
    <t>Уборка придомовой территории</t>
  </si>
  <si>
    <t>Уборка лестничных клеток</t>
  </si>
  <si>
    <t>с марта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</si>
  <si>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</si>
  <si>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</si>
  <si>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</si>
  <si>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</si>
  <si>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</si>
  <si>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</si>
  <si>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расход)и 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</si>
  <si>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</si>
  <si>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</si>
  <si>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</si>
  <si>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</si>
  <si>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Ремон кровли над подъездом№1(акт от 14.08.20, смета)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</si>
  <si>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</si>
  <si>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</si>
  <si>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</si>
  <si>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>Экономист:                                     ________________                          И.В.Семенихина</t>
  </si>
  <si>
    <t>Старший по  дому:                      __________________                     О.Д.Кошелькова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</si>
</sst>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sz val="9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5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2" fontId="13" fillId="3" borderId="12" xfId="0" applyNumberFormat="1" applyFont="1" applyFill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center" wrapText="1"/>
    </xf>
    <xf numFmtId="2" fontId="9" fillId="3" borderId="6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3" fillId="3" borderId="23" xfId="0" applyFont="1" applyFill="1" applyBorder="1" applyAlignment="1">
      <alignment horizontal="left"/>
    </xf>
    <xf numFmtId="0" fontId="13" fillId="3" borderId="24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/>
    </xf>
    <xf numFmtId="2" fontId="13" fillId="3" borderId="2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horizontal="center" wrapText="1"/>
    </xf>
    <xf numFmtId="2" fontId="9" fillId="3" borderId="3" xfId="0" applyNumberFormat="1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center" wrapText="1"/>
    </xf>
    <xf numFmtId="2" fontId="9" fillId="3" borderId="2" xfId="0" applyNumberFormat="1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4" fontId="19" fillId="4" borderId="27" xfId="0" applyNumberFormat="1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center"/>
    </xf>
    <xf numFmtId="4" fontId="19" fillId="4" borderId="22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15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7" borderId="28" xfId="1" applyFont="1" applyFill="1" applyBorder="1" applyAlignment="1">
      <alignment horizontal="center" vertical="center"/>
    </xf>
    <xf numFmtId="0" fontId="23" fillId="7" borderId="29" xfId="1" applyFont="1" applyFill="1" applyBorder="1" applyAlignment="1">
      <alignment horizontal="center" wrapText="1"/>
    </xf>
    <xf numFmtId="0" fontId="23" fillId="7" borderId="30" xfId="1" applyFont="1" applyFill="1" applyBorder="1" applyAlignment="1">
      <alignment horizontal="center" wrapText="1"/>
    </xf>
    <xf numFmtId="0" fontId="23" fillId="7" borderId="28" xfId="1" applyFont="1" applyFill="1" applyBorder="1" applyAlignment="1">
      <alignment horizontal="center" textRotation="90" wrapText="1"/>
    </xf>
    <xf numFmtId="0" fontId="24" fillId="3" borderId="2" xfId="0" applyFont="1" applyFill="1" applyBorder="1"/>
    <xf numFmtId="0" fontId="24" fillId="3" borderId="3" xfId="0" applyFont="1" applyFill="1" applyBorder="1"/>
    <xf numFmtId="0" fontId="24" fillId="3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3" fillId="7" borderId="28" xfId="1" applyFont="1" applyFill="1" applyBorder="1" applyAlignment="1">
      <alignment horizontal="center" wrapText="1"/>
    </xf>
    <xf numFmtId="0" fontId="23" fillId="7" borderId="28" xfId="1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left"/>
    </xf>
    <xf numFmtId="0" fontId="25" fillId="3" borderId="3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3" fillId="7" borderId="28" xfId="1" applyFont="1" applyFill="1" applyBorder="1" applyAlignment="1">
      <alignment horizontal="center" vertical="center"/>
    </xf>
    <xf numFmtId="0" fontId="23" fillId="7" borderId="30" xfId="1" applyFont="1" applyFill="1" applyBorder="1" applyAlignment="1">
      <alignment horizontal="center" wrapText="1"/>
    </xf>
    <xf numFmtId="0" fontId="23" fillId="7" borderId="30" xfId="1" applyFont="1" applyFill="1" applyBorder="1" applyAlignment="1">
      <alignment horizontal="center" textRotation="90" wrapText="1"/>
    </xf>
    <xf numFmtId="0" fontId="26" fillId="3" borderId="2" xfId="0" applyFont="1" applyFill="1" applyBorder="1"/>
    <xf numFmtId="0" fontId="26" fillId="3" borderId="3" xfId="0" applyFont="1" applyFill="1" applyBorder="1"/>
    <xf numFmtId="0" fontId="26" fillId="3" borderId="4" xfId="0" applyFont="1" applyFill="1" applyBorder="1"/>
    <xf numFmtId="0" fontId="26" fillId="3" borderId="3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1" fontId="23" fillId="7" borderId="28" xfId="1" applyNumberFormat="1" applyFont="1" applyFill="1" applyBorder="1" applyAlignment="1">
      <alignment horizontal="left"/>
    </xf>
    <xf numFmtId="0" fontId="19" fillId="7" borderId="28" xfId="1" applyFont="1" applyFill="1" applyBorder="1" applyAlignment="1">
      <alignment horizontal="left" wrapText="1"/>
    </xf>
    <xf numFmtId="4" fontId="17" fillId="7" borderId="30" xfId="1" applyNumberFormat="1" applyFont="1" applyFill="1" applyBorder="1" applyAlignment="1">
      <alignment horizontal="center"/>
    </xf>
    <xf numFmtId="2" fontId="27" fillId="7" borderId="28" xfId="1" applyNumberFormat="1" applyFont="1" applyFill="1" applyBorder="1" applyAlignment="1">
      <alignment horizontal="center"/>
    </xf>
    <xf numFmtId="4" fontId="28" fillId="7" borderId="30" xfId="1" applyNumberFormat="1" applyFont="1" applyFill="1" applyBorder="1" applyAlignment="1">
      <alignment horizontal="center"/>
    </xf>
    <xf numFmtId="2" fontId="29" fillId="7" borderId="28" xfId="1" applyNumberFormat="1" applyFont="1" applyFill="1" applyBorder="1" applyAlignment="1">
      <alignment horizontal="center"/>
    </xf>
    <xf numFmtId="2" fontId="30" fillId="7" borderId="30" xfId="1" applyNumberFormat="1" applyFont="1" applyFill="1" applyBorder="1" applyAlignment="1">
      <alignment horizontal="center"/>
    </xf>
    <xf numFmtId="0" fontId="26" fillId="3" borderId="31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4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2" fontId="30" fillId="7" borderId="0" xfId="1" applyNumberFormat="1" applyFont="1" applyFill="1" applyAlignment="1">
      <alignment horizontal="center"/>
    </xf>
    <xf numFmtId="0" fontId="31" fillId="3" borderId="34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vertical="center" wrapText="1"/>
    </xf>
    <xf numFmtId="4" fontId="31" fillId="3" borderId="26" xfId="0" applyNumberFormat="1" applyFont="1" applyFill="1" applyBorder="1" applyAlignment="1">
      <alignment horizontal="center" wrapText="1"/>
    </xf>
    <xf numFmtId="2" fontId="31" fillId="3" borderId="26" xfId="0" applyNumberFormat="1" applyFont="1" applyFill="1" applyBorder="1" applyAlignment="1">
      <alignment horizontal="center" wrapText="1"/>
    </xf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2" fontId="31" fillId="3" borderId="26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horizontal="left" vertical="center" wrapText="1"/>
    </xf>
    <xf numFmtId="0" fontId="31" fillId="3" borderId="24" xfId="0" applyFont="1" applyFill="1" applyBorder="1" applyAlignment="1">
      <alignment horizontal="left" vertical="center" wrapText="1"/>
    </xf>
    <xf numFmtId="0" fontId="31" fillId="3" borderId="37" xfId="0" applyFont="1" applyFill="1" applyBorder="1" applyAlignment="1">
      <alignment horizontal="left" vertical="center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24" xfId="0" applyNumberFormat="1" applyFont="1" applyFill="1" applyBorder="1" applyAlignment="1">
      <alignment horizontal="center" vertical="center" wrapText="1"/>
    </xf>
    <xf numFmtId="4" fontId="31" fillId="3" borderId="37" xfId="0" applyNumberFormat="1" applyFont="1" applyFill="1" applyBorder="1" applyAlignment="1">
      <alignment horizontal="center" vertical="center" wrapText="1"/>
    </xf>
    <xf numFmtId="2" fontId="31" fillId="3" borderId="16" xfId="0" applyNumberFormat="1" applyFont="1" applyFill="1" applyBorder="1" applyAlignment="1">
      <alignment horizontal="center" wrapText="1"/>
    </xf>
    <xf numFmtId="2" fontId="31" fillId="3" borderId="23" xfId="0" applyNumberFormat="1" applyFont="1" applyFill="1" applyBorder="1" applyAlignment="1">
      <alignment horizontal="center"/>
    </xf>
    <xf numFmtId="2" fontId="31" fillId="3" borderId="37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0" fontId="33" fillId="3" borderId="16" xfId="0" applyFont="1" applyFill="1" applyBorder="1"/>
    <xf numFmtId="1" fontId="33" fillId="3" borderId="16" xfId="0" applyNumberFormat="1" applyFont="1" applyFill="1" applyBorder="1" applyAlignment="1">
      <alignment horizontal="center"/>
    </xf>
    <xf numFmtId="2" fontId="33" fillId="3" borderId="16" xfId="0" applyNumberFormat="1" applyFont="1" applyFill="1" applyBorder="1" applyAlignment="1">
      <alignment horizontal="center"/>
    </xf>
    <xf numFmtId="2" fontId="23" fillId="3" borderId="23" xfId="0" applyNumberFormat="1" applyFont="1" applyFill="1" applyBorder="1" applyAlignment="1">
      <alignment horizontal="center"/>
    </xf>
    <xf numFmtId="2" fontId="23" fillId="3" borderId="37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wrapText="1"/>
    </xf>
    <xf numFmtId="0" fontId="33" fillId="3" borderId="24" xfId="0" applyFont="1" applyFill="1" applyBorder="1" applyAlignment="1">
      <alignment wrapText="1"/>
    </xf>
    <xf numFmtId="0" fontId="33" fillId="3" borderId="37" xfId="0" applyFont="1" applyFill="1" applyBorder="1" applyAlignment="1">
      <alignment wrapText="1"/>
    </xf>
    <xf numFmtId="2" fontId="33" fillId="3" borderId="16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left" wrapText="1"/>
    </xf>
    <xf numFmtId="0" fontId="33" fillId="3" borderId="24" xfId="0" applyFont="1" applyFill="1" applyBorder="1" applyAlignment="1">
      <alignment horizontal="left" wrapText="1"/>
    </xf>
    <xf numFmtId="0" fontId="33" fillId="3" borderId="37" xfId="0" applyFont="1" applyFill="1" applyBorder="1" applyAlignment="1">
      <alignment horizontal="left" wrapText="1"/>
    </xf>
    <xf numFmtId="0" fontId="33" fillId="3" borderId="23" xfId="0" applyFont="1" applyFill="1" applyBorder="1" applyAlignment="1">
      <alignment horizontal="left"/>
    </xf>
    <xf numFmtId="0" fontId="33" fillId="3" borderId="24" xfId="0" applyFont="1" applyFill="1" applyBorder="1" applyAlignment="1">
      <alignment horizontal="left"/>
    </xf>
    <xf numFmtId="0" fontId="33" fillId="3" borderId="37" xfId="0" applyFont="1" applyFill="1" applyBorder="1" applyAlignment="1">
      <alignment horizontal="left"/>
    </xf>
    <xf numFmtId="2" fontId="33" fillId="3" borderId="23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2" fontId="33" fillId="3" borderId="37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 wrapText="1"/>
    </xf>
    <xf numFmtId="0" fontId="31" fillId="3" borderId="24" xfId="0" applyFont="1" applyFill="1" applyBorder="1" applyAlignment="1">
      <alignment vertical="center" wrapText="1"/>
    </xf>
    <xf numFmtId="0" fontId="31" fillId="3" borderId="37" xfId="0" applyFont="1" applyFill="1" applyBorder="1" applyAlignment="1">
      <alignment vertical="center" wrapText="1"/>
    </xf>
    <xf numFmtId="2" fontId="31" fillId="3" borderId="24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horizontal="left" wrapText="1"/>
    </xf>
    <xf numFmtId="0" fontId="31" fillId="3" borderId="24" xfId="0" applyFont="1" applyFill="1" applyBorder="1" applyAlignment="1">
      <alignment horizontal="left" wrapText="1"/>
    </xf>
    <xf numFmtId="0" fontId="31" fillId="3" borderId="37" xfId="0" applyFont="1" applyFill="1" applyBorder="1" applyAlignment="1">
      <alignment horizontal="left" wrapText="1"/>
    </xf>
    <xf numFmtId="2" fontId="31" fillId="3" borderId="23" xfId="0" applyNumberFormat="1" applyFont="1" applyFill="1" applyBorder="1" applyAlignment="1">
      <alignment horizontal="center" vertical="center"/>
    </xf>
    <xf numFmtId="2" fontId="31" fillId="3" borderId="24" xfId="0" applyNumberFormat="1" applyFont="1" applyFill="1" applyBorder="1" applyAlignment="1">
      <alignment horizontal="center" vertical="center"/>
    </xf>
    <xf numFmtId="2" fontId="31" fillId="3" borderId="37" xfId="0" applyNumberFormat="1" applyFont="1" applyFill="1" applyBorder="1" applyAlignment="1">
      <alignment horizontal="center" vertical="center"/>
    </xf>
    <xf numFmtId="2" fontId="31" fillId="3" borderId="23" xfId="0" applyNumberFormat="1" applyFont="1" applyFill="1" applyBorder="1" applyAlignment="1">
      <alignment horizontal="center"/>
    </xf>
    <xf numFmtId="2" fontId="31" fillId="3" borderId="37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left" vertical="center" wrapText="1"/>
    </xf>
    <xf numFmtId="0" fontId="33" fillId="3" borderId="24" xfId="0" applyFont="1" applyFill="1" applyBorder="1" applyAlignment="1">
      <alignment horizontal="left" vertical="center" wrapText="1"/>
    </xf>
    <xf numFmtId="0" fontId="33" fillId="3" borderId="37" xfId="0" applyFont="1" applyFill="1" applyBorder="1" applyAlignment="1">
      <alignment horizontal="left" vertical="center" wrapText="1"/>
    </xf>
    <xf numFmtId="2" fontId="35" fillId="3" borderId="23" xfId="0" applyNumberFormat="1" applyFont="1" applyFill="1" applyBorder="1" applyAlignment="1">
      <alignment horizontal="center"/>
    </xf>
    <xf numFmtId="2" fontId="35" fillId="3" borderId="37" xfId="0" applyNumberFormat="1" applyFont="1" applyFill="1" applyBorder="1" applyAlignment="1">
      <alignment horizontal="center"/>
    </xf>
    <xf numFmtId="2" fontId="36" fillId="3" borderId="23" xfId="0" applyNumberFormat="1" applyFont="1" applyFill="1" applyBorder="1" applyAlignment="1">
      <alignment horizontal="center"/>
    </xf>
    <xf numFmtId="2" fontId="36" fillId="3" borderId="37" xfId="0" applyNumberFormat="1" applyFont="1" applyFill="1" applyBorder="1" applyAlignment="1">
      <alignment horizontal="center"/>
    </xf>
    <xf numFmtId="49" fontId="32" fillId="3" borderId="16" xfId="0" applyNumberFormat="1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wrapText="1"/>
    </xf>
    <xf numFmtId="49" fontId="34" fillId="3" borderId="16" xfId="0" applyNumberFormat="1" applyFont="1" applyFill="1" applyBorder="1" applyAlignment="1">
      <alignment horizontal="center"/>
    </xf>
    <xf numFmtId="2" fontId="33" fillId="3" borderId="23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2" fontId="33" fillId="3" borderId="37" xfId="0" applyNumberFormat="1" applyFont="1" applyFill="1" applyBorder="1" applyAlignment="1">
      <alignment horizontal="center"/>
    </xf>
    <xf numFmtId="2" fontId="23" fillId="3" borderId="23" xfId="0" applyNumberFormat="1" applyFont="1" applyFill="1" applyBorder="1" applyAlignment="1">
      <alignment horizontal="center"/>
    </xf>
    <xf numFmtId="2" fontId="23" fillId="3" borderId="37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24" xfId="0" applyFont="1" applyFill="1" applyBorder="1" applyAlignment="1">
      <alignment horizontal="center"/>
    </xf>
    <xf numFmtId="0" fontId="33" fillId="3" borderId="37" xfId="0" applyFont="1" applyFill="1" applyBorder="1" applyAlignment="1">
      <alignment horizontal="center"/>
    </xf>
    <xf numFmtId="49" fontId="32" fillId="3" borderId="16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horizontal="left"/>
    </xf>
    <xf numFmtId="0" fontId="31" fillId="3" borderId="24" xfId="0" applyFont="1" applyFill="1" applyBorder="1" applyAlignment="1">
      <alignment horizontal="left"/>
    </xf>
    <xf numFmtId="0" fontId="31" fillId="3" borderId="37" xfId="0" applyFont="1" applyFill="1" applyBorder="1" applyAlignment="1">
      <alignment horizontal="left"/>
    </xf>
    <xf numFmtId="0" fontId="31" fillId="3" borderId="23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0" fontId="31" fillId="3" borderId="37" xfId="0" applyFont="1" applyFill="1" applyBorder="1" applyAlignment="1">
      <alignment horizontal="center"/>
    </xf>
    <xf numFmtId="49" fontId="33" fillId="3" borderId="23" xfId="0" applyNumberFormat="1" applyFont="1" applyFill="1" applyBorder="1" applyAlignment="1">
      <alignment wrapText="1"/>
    </xf>
    <xf numFmtId="49" fontId="33" fillId="3" borderId="24" xfId="0" applyNumberFormat="1" applyFont="1" applyFill="1" applyBorder="1" applyAlignment="1">
      <alignment wrapText="1"/>
    </xf>
    <xf numFmtId="49" fontId="33" fillId="3" borderId="37" xfId="0" applyNumberFormat="1" applyFont="1" applyFill="1" applyBorder="1" applyAlignment="1">
      <alignment wrapText="1"/>
    </xf>
    <xf numFmtId="0" fontId="33" fillId="3" borderId="23" xfId="0" applyFont="1" applyFill="1" applyBorder="1"/>
    <xf numFmtId="0" fontId="33" fillId="3" borderId="24" xfId="0" applyFont="1" applyFill="1" applyBorder="1"/>
    <xf numFmtId="0" fontId="33" fillId="3" borderId="37" xfId="0" applyFont="1" applyFill="1" applyBorder="1"/>
    <xf numFmtId="0" fontId="37" fillId="3" borderId="23" xfId="0" applyFont="1" applyFill="1" applyBorder="1"/>
    <xf numFmtId="0" fontId="37" fillId="3" borderId="24" xfId="0" applyFont="1" applyFill="1" applyBorder="1"/>
    <xf numFmtId="0" fontId="37" fillId="3" borderId="37" xfId="0" applyFont="1" applyFill="1" applyBorder="1"/>
    <xf numFmtId="0" fontId="33" fillId="3" borderId="23" xfId="0" applyFont="1" applyFill="1" applyBorder="1" applyAlignment="1">
      <alignment horizontal="left"/>
    </xf>
    <xf numFmtId="0" fontId="33" fillId="3" borderId="24" xfId="0" applyFont="1" applyFill="1" applyBorder="1" applyAlignment="1">
      <alignment horizontal="left"/>
    </xf>
    <xf numFmtId="0" fontId="33" fillId="3" borderId="37" xfId="0" applyFont="1" applyFill="1" applyBorder="1" applyAlignment="1">
      <alignment horizontal="left"/>
    </xf>
    <xf numFmtId="2" fontId="36" fillId="3" borderId="23" xfId="0" applyNumberFormat="1" applyFont="1" applyFill="1" applyBorder="1" applyAlignment="1">
      <alignment horizontal="center"/>
    </xf>
    <xf numFmtId="2" fontId="36" fillId="3" borderId="37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 vertical="center" wrapText="1"/>
    </xf>
    <xf numFmtId="0" fontId="38" fillId="3" borderId="23" xfId="0" applyFont="1" applyFill="1" applyBorder="1"/>
    <xf numFmtId="0" fontId="38" fillId="3" borderId="24" xfId="0" applyFont="1" applyFill="1" applyBorder="1"/>
    <xf numFmtId="0" fontId="38" fillId="3" borderId="37" xfId="0" applyFont="1" applyFill="1" applyBorder="1"/>
    <xf numFmtId="0" fontId="31" fillId="3" borderId="16" xfId="0" applyFont="1" applyFill="1" applyBorder="1"/>
    <xf numFmtId="4" fontId="31" fillId="3" borderId="16" xfId="0" applyNumberFormat="1" applyFont="1" applyFill="1" applyBorder="1" applyAlignment="1">
      <alignment horizontal="center"/>
    </xf>
    <xf numFmtId="4" fontId="33" fillId="3" borderId="23" xfId="0" applyNumberFormat="1" applyFont="1" applyFill="1" applyBorder="1" applyAlignment="1">
      <alignment horizontal="center"/>
    </xf>
    <xf numFmtId="4" fontId="33" fillId="3" borderId="24" xfId="0" applyNumberFormat="1" applyFont="1" applyFill="1" applyBorder="1" applyAlignment="1">
      <alignment horizontal="center"/>
    </xf>
    <xf numFmtId="4" fontId="33" fillId="3" borderId="37" xfId="0" applyNumberFormat="1" applyFont="1" applyFill="1" applyBorder="1" applyAlignment="1">
      <alignment horizontal="center"/>
    </xf>
    <xf numFmtId="0" fontId="33" fillId="3" borderId="23" xfId="0" applyFont="1" applyFill="1" applyBorder="1"/>
    <xf numFmtId="0" fontId="33" fillId="3" borderId="24" xfId="0" applyFont="1" applyFill="1" applyBorder="1"/>
    <xf numFmtId="4" fontId="33" fillId="3" borderId="23" xfId="0" applyNumberFormat="1" applyFont="1" applyFill="1" applyBorder="1" applyAlignment="1">
      <alignment horizontal="center"/>
    </xf>
    <xf numFmtId="4" fontId="33" fillId="3" borderId="24" xfId="0" applyNumberFormat="1" applyFont="1" applyFill="1" applyBorder="1" applyAlignment="1">
      <alignment horizontal="center"/>
    </xf>
    <xf numFmtId="4" fontId="33" fillId="3" borderId="37" xfId="0" applyNumberFormat="1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1" fillId="3" borderId="23" xfId="0" applyFont="1" applyFill="1" applyBorder="1"/>
    <xf numFmtId="0" fontId="31" fillId="3" borderId="24" xfId="0" applyFont="1" applyFill="1" applyBorder="1"/>
    <xf numFmtId="165" fontId="31" fillId="3" borderId="16" xfId="0" applyNumberFormat="1" applyFont="1" applyFill="1" applyBorder="1" applyAlignment="1">
      <alignment horizontal="center"/>
    </xf>
    <xf numFmtId="0" fontId="0" fillId="3" borderId="0" xfId="0" applyFill="1"/>
    <xf numFmtId="0" fontId="31" fillId="3" borderId="37" xfId="0" applyFont="1" applyFill="1" applyBorder="1"/>
    <xf numFmtId="165" fontId="31" fillId="3" borderId="23" xfId="0" applyNumberFormat="1" applyFont="1" applyFill="1" applyBorder="1" applyAlignment="1">
      <alignment horizontal="center"/>
    </xf>
    <xf numFmtId="165" fontId="31" fillId="3" borderId="24" xfId="0" applyNumberFormat="1" applyFont="1" applyFill="1" applyBorder="1" applyAlignment="1">
      <alignment horizontal="center"/>
    </xf>
    <xf numFmtId="165" fontId="31" fillId="3" borderId="37" xfId="0" applyNumberFormat="1" applyFont="1" applyFill="1" applyBorder="1" applyAlignment="1">
      <alignment horizontal="center"/>
    </xf>
    <xf numFmtId="165" fontId="31" fillId="3" borderId="23" xfId="0" applyNumberFormat="1" applyFont="1" applyFill="1" applyBorder="1" applyAlignment="1">
      <alignment horizontal="center"/>
    </xf>
    <xf numFmtId="165" fontId="31" fillId="3" borderId="24" xfId="0" applyNumberFormat="1" applyFont="1" applyFill="1" applyBorder="1" applyAlignment="1">
      <alignment horizontal="center"/>
    </xf>
    <xf numFmtId="165" fontId="31" fillId="3" borderId="37" xfId="0" applyNumberFormat="1" applyFont="1" applyFill="1" applyBorder="1" applyAlignment="1">
      <alignment horizontal="center"/>
    </xf>
    <xf numFmtId="0" fontId="31" fillId="3" borderId="23" xfId="0" applyFont="1" applyFill="1" applyBorder="1" applyAlignment="1">
      <alignment horizontal="left"/>
    </xf>
    <xf numFmtId="0" fontId="31" fillId="3" borderId="24" xfId="0" applyFont="1" applyFill="1" applyBorder="1" applyAlignment="1">
      <alignment horizontal="left"/>
    </xf>
    <xf numFmtId="0" fontId="31" fillId="3" borderId="37" xfId="0" applyFont="1" applyFill="1" applyBorder="1" applyAlignment="1">
      <alignment horizontal="left"/>
    </xf>
    <xf numFmtId="2" fontId="31" fillId="3" borderId="16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2" fontId="39" fillId="3" borderId="37" xfId="0" applyNumberFormat="1" applyFont="1" applyFill="1" applyBorder="1" applyAlignment="1">
      <alignment horizontal="center"/>
    </xf>
    <xf numFmtId="2" fontId="19" fillId="3" borderId="23" xfId="0" applyNumberFormat="1" applyFont="1" applyFill="1" applyBorder="1" applyAlignment="1">
      <alignment horizontal="center"/>
    </xf>
    <xf numFmtId="2" fontId="19" fillId="3" borderId="37" xfId="0" applyNumberFormat="1" applyFont="1" applyFill="1" applyBorder="1" applyAlignment="1">
      <alignment horizontal="center"/>
    </xf>
    <xf numFmtId="164" fontId="31" fillId="3" borderId="16" xfId="0" applyNumberFormat="1" applyFont="1" applyFill="1" applyBorder="1" applyAlignment="1">
      <alignment horizontal="center"/>
    </xf>
    <xf numFmtId="164" fontId="31" fillId="3" borderId="23" xfId="0" applyNumberFormat="1" applyFont="1" applyFill="1" applyBorder="1" applyAlignment="1">
      <alignment horizontal="center"/>
    </xf>
    <xf numFmtId="164" fontId="31" fillId="3" borderId="24" xfId="0" applyNumberFormat="1" applyFont="1" applyFill="1" applyBorder="1" applyAlignment="1">
      <alignment horizontal="center"/>
    </xf>
    <xf numFmtId="164" fontId="31" fillId="3" borderId="37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31" fillId="3" borderId="38" xfId="0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2" fontId="19" fillId="3" borderId="39" xfId="0" applyNumberFormat="1" applyFont="1" applyFill="1" applyBorder="1" applyAlignment="1">
      <alignment horizontal="center" vertical="center"/>
    </xf>
    <xf numFmtId="2" fontId="19" fillId="3" borderId="40" xfId="0" applyNumberFormat="1" applyFont="1" applyFill="1" applyBorder="1" applyAlignment="1">
      <alignment horizontal="center" vertical="center"/>
    </xf>
    <xf numFmtId="2" fontId="19" fillId="3" borderId="41" xfId="0" applyNumberFormat="1" applyFont="1" applyFill="1" applyBorder="1" applyAlignment="1">
      <alignment horizontal="center" vertical="center"/>
    </xf>
    <xf numFmtId="2" fontId="19" fillId="3" borderId="38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1" fillId="3" borderId="38" xfId="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4" fontId="41" fillId="4" borderId="1" xfId="0" applyNumberFormat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2" fontId="42" fillId="4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2" fontId="31" fillId="4" borderId="1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4" fontId="41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2" fontId="42" fillId="3" borderId="0" xfId="0" applyNumberFormat="1" applyFont="1" applyFill="1" applyAlignment="1">
      <alignment horizontal="center"/>
    </xf>
    <xf numFmtId="2" fontId="19" fillId="3" borderId="42" xfId="0" applyNumberFormat="1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0" fontId="44" fillId="3" borderId="43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44" fillId="3" borderId="45" xfId="0" applyFont="1" applyFill="1" applyBorder="1" applyAlignment="1">
      <alignment horizontal="center" vertical="center"/>
    </xf>
    <xf numFmtId="2" fontId="45" fillId="3" borderId="0" xfId="0" applyNumberFormat="1" applyFont="1" applyFill="1" applyAlignment="1">
      <alignment horizontal="center"/>
    </xf>
    <xf numFmtId="0" fontId="34" fillId="4" borderId="43" xfId="0" applyFont="1" applyFill="1" applyBorder="1" applyAlignment="1">
      <alignment horizontal="left"/>
    </xf>
    <xf numFmtId="0" fontId="34" fillId="4" borderId="44" xfId="0" applyFont="1" applyFill="1" applyBorder="1" applyAlignment="1">
      <alignment horizontal="left"/>
    </xf>
    <xf numFmtId="0" fontId="34" fillId="4" borderId="45" xfId="0" applyFont="1" applyFill="1" applyBorder="1" applyAlignment="1">
      <alignment horizontal="left"/>
    </xf>
    <xf numFmtId="2" fontId="34" fillId="4" borderId="44" xfId="0" applyNumberFormat="1" applyFont="1" applyFill="1" applyBorder="1" applyAlignment="1">
      <alignment horizontal="center" wrapText="1"/>
    </xf>
    <xf numFmtId="4" fontId="46" fillId="4" borderId="43" xfId="0" applyNumberFormat="1" applyFont="1" applyFill="1" applyBorder="1" applyAlignment="1">
      <alignment horizontal="center"/>
    </xf>
    <xf numFmtId="4" fontId="46" fillId="4" borderId="45" xfId="0" applyNumberFormat="1" applyFont="1" applyFill="1" applyBorder="1" applyAlignment="1">
      <alignment horizontal="center"/>
    </xf>
    <xf numFmtId="0" fontId="47" fillId="4" borderId="43" xfId="0" applyFont="1" applyFill="1" applyBorder="1" applyAlignment="1">
      <alignment horizontal="left"/>
    </xf>
    <xf numFmtId="0" fontId="47" fillId="4" borderId="44" xfId="0" applyFont="1" applyFill="1" applyBorder="1" applyAlignment="1">
      <alignment horizontal="left"/>
    </xf>
    <xf numFmtId="0" fontId="47" fillId="4" borderId="45" xfId="0" applyFont="1" applyFill="1" applyBorder="1" applyAlignment="1">
      <alignment horizontal="left"/>
    </xf>
    <xf numFmtId="2" fontId="47" fillId="4" borderId="44" xfId="0" applyNumberFormat="1" applyFont="1" applyFill="1" applyBorder="1" applyAlignment="1">
      <alignment horizontal="center" wrapText="1"/>
    </xf>
    <xf numFmtId="2" fontId="48" fillId="3" borderId="0" xfId="0" applyNumberFormat="1" applyFont="1" applyFill="1" applyAlignment="1">
      <alignment horizontal="center"/>
    </xf>
    <xf numFmtId="0" fontId="47" fillId="4" borderId="46" xfId="0" applyFont="1" applyFill="1" applyBorder="1" applyAlignment="1">
      <alignment horizontal="left"/>
    </xf>
    <xf numFmtId="0" fontId="47" fillId="4" borderId="47" xfId="0" applyFont="1" applyFill="1" applyBorder="1" applyAlignment="1">
      <alignment horizontal="left"/>
    </xf>
    <xf numFmtId="0" fontId="47" fillId="4" borderId="48" xfId="0" applyFont="1" applyFill="1" applyBorder="1" applyAlignment="1">
      <alignment horizontal="left"/>
    </xf>
    <xf numFmtId="2" fontId="47" fillId="4" borderId="49" xfId="0" applyNumberFormat="1" applyFont="1" applyFill="1" applyBorder="1" applyAlignment="1">
      <alignment horizontal="center" wrapText="1"/>
    </xf>
    <xf numFmtId="4" fontId="49" fillId="4" borderId="50" xfId="0" applyNumberFormat="1" applyFont="1" applyFill="1" applyBorder="1" applyAlignment="1">
      <alignment horizontal="center"/>
    </xf>
    <xf numFmtId="0" fontId="49" fillId="4" borderId="51" xfId="0" applyFont="1" applyFill="1" applyBorder="1" applyAlignment="1">
      <alignment horizontal="center"/>
    </xf>
    <xf numFmtId="0" fontId="50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23" xfId="0" applyFont="1" applyFill="1" applyBorder="1" applyAlignment="1">
      <alignment horizontal="left"/>
    </xf>
    <xf numFmtId="0" fontId="23" fillId="3" borderId="24" xfId="0" applyFont="1" applyFill="1" applyBorder="1" applyAlignment="1">
      <alignment horizontal="left"/>
    </xf>
    <xf numFmtId="0" fontId="23" fillId="3" borderId="37" xfId="0" applyFont="1" applyFill="1" applyBorder="1" applyAlignment="1">
      <alignment horizontal="left"/>
    </xf>
    <xf numFmtId="164" fontId="33" fillId="3" borderId="16" xfId="0" applyNumberFormat="1" applyFont="1" applyFill="1" applyBorder="1" applyAlignment="1">
      <alignment horizontal="center"/>
    </xf>
    <xf numFmtId="0" fontId="51" fillId="4" borderId="52" xfId="0" applyFont="1" applyFill="1" applyBorder="1" applyAlignment="1">
      <alignment horizontal="left"/>
    </xf>
    <xf numFmtId="0" fontId="51" fillId="4" borderId="53" xfId="0" applyFont="1" applyFill="1" applyBorder="1" applyAlignment="1">
      <alignment horizontal="left"/>
    </xf>
    <xf numFmtId="0" fontId="51" fillId="4" borderId="54" xfId="0" applyFont="1" applyFill="1" applyBorder="1" applyAlignment="1">
      <alignment horizontal="left"/>
    </xf>
    <xf numFmtId="2" fontId="51" fillId="4" borderId="55" xfId="0" applyNumberFormat="1" applyFont="1" applyFill="1" applyBorder="1" applyAlignment="1">
      <alignment horizontal="center" wrapText="1"/>
    </xf>
    <xf numFmtId="4" fontId="46" fillId="4" borderId="56" xfId="0" applyNumberFormat="1" applyFont="1" applyFill="1" applyBorder="1" applyAlignment="1">
      <alignment horizontal="center"/>
    </xf>
    <xf numFmtId="4" fontId="46" fillId="4" borderId="57" xfId="0" applyNumberFormat="1" applyFont="1" applyFill="1" applyBorder="1" applyAlignment="1">
      <alignment horizontal="center"/>
    </xf>
    <xf numFmtId="0" fontId="47" fillId="4" borderId="50" xfId="0" applyFont="1" applyFill="1" applyBorder="1" applyAlignment="1">
      <alignment horizontal="left"/>
    </xf>
    <xf numFmtId="0" fontId="47" fillId="4" borderId="49" xfId="0" applyFont="1" applyFill="1" applyBorder="1" applyAlignment="1">
      <alignment horizontal="left"/>
    </xf>
    <xf numFmtId="0" fontId="47" fillId="4" borderId="51" xfId="0" applyFont="1" applyFill="1" applyBorder="1" applyAlignment="1">
      <alignment horizontal="left"/>
    </xf>
    <xf numFmtId="2" fontId="47" fillId="4" borderId="0" xfId="0" applyNumberFormat="1" applyFont="1" applyFill="1" applyAlignment="1">
      <alignment horizontal="center" wrapText="1"/>
    </xf>
    <xf numFmtId="4" fontId="46" fillId="4" borderId="58" xfId="0" applyNumberFormat="1" applyFont="1" applyFill="1" applyBorder="1" applyAlignment="1">
      <alignment horizontal="center"/>
    </xf>
    <xf numFmtId="4" fontId="46" fillId="4" borderId="59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3" fillId="3" borderId="1" xfId="0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3" fillId="3" borderId="0" xfId="0" applyNumberFormat="1" applyFont="1" applyFill="1" applyAlignment="1">
      <alignment horizontal="center"/>
    </xf>
    <xf numFmtId="2" fontId="33" fillId="3" borderId="0" xfId="0" applyNumberFormat="1" applyFont="1" applyFill="1" applyAlignment="1">
      <alignment horizontal="center"/>
    </xf>
    <xf numFmtId="4" fontId="33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34" fillId="3" borderId="0" xfId="0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1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52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left"/>
    </xf>
    <xf numFmtId="4" fontId="46" fillId="3" borderId="0" xfId="0" applyNumberFormat="1" applyFont="1" applyFill="1" applyAlignment="1">
      <alignment horizontal="center"/>
    </xf>
    <xf numFmtId="0" fontId="47" fillId="3" borderId="0" xfId="0" applyFont="1" applyFill="1" applyAlignment="1">
      <alignment horizontal="left"/>
    </xf>
    <xf numFmtId="0" fontId="47" fillId="3" borderId="0" xfId="0" applyFont="1" applyFill="1" applyAlignment="1">
      <alignment horizontal="center"/>
    </xf>
    <xf numFmtId="0" fontId="5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9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78897873-C16A-4086-92CD-851FA3EFD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4A8C-C62B-4A24-BCFE-E01F6C4433C2}">
  <sheetPr>
    <tabColor theme="6"/>
  </sheetPr>
  <dimension ref="B2:AY135"/>
  <sheetViews>
    <sheetView tabSelected="1" topLeftCell="A87" workbookViewId="0">
      <selection activeCell="B101" sqref="B101:T10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9" customWidth="1"/>
    <col min="18" max="18" width="2.5703125" style="449" customWidth="1"/>
    <col min="19" max="19" width="9.140625" style="449"/>
    <col min="20" max="20" width="7.5703125" style="449" customWidth="1"/>
    <col min="21" max="22" width="9.140625" style="449"/>
    <col min="23" max="23" width="8.7109375" style="449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44196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/>
      <c r="U7" s="18">
        <v>98</v>
      </c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3809.5</v>
      </c>
      <c r="H9" s="28"/>
      <c r="I9" s="29" t="s">
        <v>6</v>
      </c>
      <c r="J9" s="29"/>
      <c r="K9" s="29"/>
      <c r="L9" s="30">
        <v>5</v>
      </c>
      <c r="M9" s="28"/>
      <c r="N9" s="31" t="s">
        <v>7</v>
      </c>
      <c r="O9" s="31"/>
      <c r="P9" s="31"/>
      <c r="Q9" s="32">
        <v>1987</v>
      </c>
      <c r="R9" s="19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2906.8</v>
      </c>
      <c r="H10" s="28"/>
      <c r="I10" s="31" t="s">
        <v>10</v>
      </c>
      <c r="J10" s="31"/>
      <c r="K10" s="31"/>
      <c r="L10" s="30">
        <v>4</v>
      </c>
      <c r="M10" s="21"/>
      <c r="N10" s="33" t="s">
        <v>11</v>
      </c>
      <c r="O10" s="33"/>
      <c r="P10" s="34" t="s">
        <v>12</v>
      </c>
      <c r="Q10" s="34"/>
      <c r="R10" s="19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902.7</v>
      </c>
      <c r="H11" s="28"/>
      <c r="I11" s="31" t="s">
        <v>15</v>
      </c>
      <c r="J11" s="31"/>
      <c r="K11" s="31"/>
      <c r="L11" s="37">
        <v>0</v>
      </c>
      <c r="M11" s="21"/>
      <c r="N11" s="31" t="s">
        <v>16</v>
      </c>
      <c r="O11" s="31"/>
      <c r="P11" s="31"/>
      <c r="Q11" s="38">
        <v>1410</v>
      </c>
      <c r="R11" s="19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604</v>
      </c>
      <c r="H12" s="28"/>
      <c r="I12" s="31" t="s">
        <v>18</v>
      </c>
      <c r="J12" s="31"/>
      <c r="K12" s="31"/>
      <c r="L12" s="37">
        <v>44</v>
      </c>
      <c r="M12" s="28"/>
      <c r="N12" s="29" t="s">
        <v>19</v>
      </c>
      <c r="O12" s="29"/>
      <c r="P12" s="29"/>
      <c r="Q12" s="39" t="s">
        <v>20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980</v>
      </c>
      <c r="H13" s="28"/>
      <c r="I13" s="31" t="s">
        <v>22</v>
      </c>
      <c r="J13" s="31"/>
      <c r="K13" s="31"/>
      <c r="L13" s="40">
        <v>85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9"/>
      <c r="U14" s="47"/>
      <c r="V14" s="47"/>
      <c r="W14" s="4"/>
    </row>
    <row r="15" spans="2:23" x14ac:dyDescent="0.25">
      <c r="B15" s="48" t="s">
        <v>25</v>
      </c>
      <c r="C15" s="48"/>
      <c r="D15" s="48"/>
      <c r="E15" s="48"/>
      <c r="F15" s="48"/>
      <c r="G15" s="48"/>
      <c r="H15" s="49">
        <v>16.29</v>
      </c>
      <c r="I15" s="50"/>
      <c r="J15" s="1"/>
      <c r="K15" s="1" t="s">
        <v>26</v>
      </c>
      <c r="L15" s="1"/>
      <c r="M15" s="1"/>
      <c r="N15" s="1"/>
      <c r="O15" s="1"/>
      <c r="P15" s="1"/>
      <c r="Q15" s="46"/>
      <c r="R15" s="46"/>
      <c r="S15" s="46"/>
      <c r="T15" s="9"/>
      <c r="U15" s="46"/>
      <c r="V15" s="46"/>
      <c r="W15" s="4"/>
    </row>
    <row r="16" spans="2:23" x14ac:dyDescent="0.25">
      <c r="B16" s="8"/>
      <c r="C16" s="2"/>
      <c r="D16" s="2"/>
      <c r="E16" s="2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9"/>
      <c r="U16" s="46"/>
      <c r="V16" s="46"/>
      <c r="W16" s="4"/>
    </row>
    <row r="17" spans="2:23" x14ac:dyDescent="0.25">
      <c r="B17" s="53" t="s">
        <v>27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18619.560000000001</v>
      </c>
      <c r="Q17" s="55"/>
      <c r="R17" s="55"/>
      <c r="S17" s="56"/>
      <c r="T17" s="57"/>
      <c r="U17" s="46"/>
      <c r="V17" s="46"/>
      <c r="W17" s="4"/>
    </row>
    <row r="18" spans="2:23" x14ac:dyDescent="0.25"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.75" customHeight="1" x14ac:dyDescent="0.25">
      <c r="B20" s="62" t="s">
        <v>29</v>
      </c>
      <c r="C20" s="62"/>
      <c r="D20" s="62"/>
      <c r="E20" s="62"/>
      <c r="F20" s="62"/>
      <c r="G20" s="62"/>
      <c r="H20" s="62"/>
      <c r="I20" s="62"/>
      <c r="J20" s="63" t="s">
        <v>30</v>
      </c>
      <c r="K20" s="63"/>
      <c r="L20" s="63" t="s">
        <v>31</v>
      </c>
      <c r="M20" s="63"/>
      <c r="N20" s="63"/>
      <c r="O20" s="64" t="s">
        <v>32</v>
      </c>
      <c r="P20" s="65"/>
      <c r="Q20" s="66" t="s">
        <v>33</v>
      </c>
      <c r="R20" s="67"/>
      <c r="S20" s="68"/>
      <c r="T20" s="69"/>
      <c r="U20" s="4"/>
      <c r="V20" s="4"/>
      <c r="W20" s="4"/>
    </row>
    <row r="21" spans="2:23" x14ac:dyDescent="0.25">
      <c r="B21" s="70" t="s">
        <v>34</v>
      </c>
      <c r="C21" s="70"/>
      <c r="D21" s="70"/>
      <c r="E21" s="70"/>
      <c r="F21" s="70"/>
      <c r="G21" s="70"/>
      <c r="H21" s="70"/>
      <c r="I21" s="70"/>
      <c r="J21" s="71">
        <v>0</v>
      </c>
      <c r="K21" s="71"/>
      <c r="L21" s="72">
        <f>L22+L23</f>
        <v>801207.75</v>
      </c>
      <c r="M21" s="72"/>
      <c r="N21" s="72"/>
      <c r="O21" s="73">
        <f>O22+O23</f>
        <v>834133.94</v>
      </c>
      <c r="P21" s="73"/>
      <c r="Q21" s="74">
        <f>Q22</f>
        <v>90406.37</v>
      </c>
      <c r="R21" s="75"/>
      <c r="S21" s="76"/>
      <c r="T21" s="77"/>
      <c r="U21" s="78"/>
      <c r="V21" s="78"/>
      <c r="W21" s="78"/>
    </row>
    <row r="22" spans="2:23" x14ac:dyDescent="0.25">
      <c r="B22" s="79" t="s">
        <v>34</v>
      </c>
      <c r="C22" s="79"/>
      <c r="D22" s="79"/>
      <c r="E22" s="79"/>
      <c r="F22" s="79"/>
      <c r="G22" s="79"/>
      <c r="H22" s="79"/>
      <c r="I22" s="79"/>
      <c r="J22" s="80">
        <v>61011.09</v>
      </c>
      <c r="K22" s="80"/>
      <c r="L22" s="81">
        <v>616648.42000000004</v>
      </c>
      <c r="M22" s="81"/>
      <c r="N22" s="81"/>
      <c r="O22" s="82">
        <v>587253.14</v>
      </c>
      <c r="P22" s="82"/>
      <c r="Q22" s="83">
        <f>J22+L22-O22</f>
        <v>90406.37</v>
      </c>
      <c r="R22" s="84"/>
      <c r="S22" s="85"/>
      <c r="T22" s="86"/>
      <c r="U22" s="20"/>
      <c r="V22" s="20"/>
      <c r="W22" s="20"/>
    </row>
    <row r="23" spans="2:23" s="91" customFormat="1" x14ac:dyDescent="0.25">
      <c r="B23" s="70" t="s">
        <v>35</v>
      </c>
      <c r="C23" s="70"/>
      <c r="D23" s="70"/>
      <c r="E23" s="70"/>
      <c r="F23" s="70"/>
      <c r="G23" s="70"/>
      <c r="H23" s="70"/>
      <c r="I23" s="70"/>
      <c r="J23" s="87">
        <v>65027.65</v>
      </c>
      <c r="K23" s="87"/>
      <c r="L23" s="88">
        <f>84919.67+99639.66</f>
        <v>184559.33000000002</v>
      </c>
      <c r="M23" s="88"/>
      <c r="N23" s="88"/>
      <c r="O23" s="89">
        <f>124268.81+122611.99</f>
        <v>246880.8</v>
      </c>
      <c r="P23" s="89"/>
      <c r="Q23" s="74">
        <f>J23+L23-O23</f>
        <v>2706.1800000000221</v>
      </c>
      <c r="R23" s="75"/>
      <c r="S23" s="76"/>
      <c r="T23" s="90"/>
      <c r="U23" s="78"/>
      <c r="V23" s="78"/>
      <c r="W23" s="78"/>
    </row>
    <row r="24" spans="2:23" s="91" customFormat="1" x14ac:dyDescent="0.25">
      <c r="B24" s="92" t="s">
        <v>36</v>
      </c>
      <c r="C24" s="93"/>
      <c r="D24" s="93"/>
      <c r="E24" s="93"/>
      <c r="F24" s="93"/>
      <c r="G24" s="93"/>
      <c r="H24" s="93"/>
      <c r="I24" s="94"/>
      <c r="J24" s="95"/>
      <c r="K24" s="96"/>
      <c r="L24" s="97">
        <f>9147.12+85525.57</f>
        <v>94672.69</v>
      </c>
      <c r="M24" s="98"/>
      <c r="N24" s="99"/>
      <c r="O24" s="100">
        <v>94672.69</v>
      </c>
      <c r="P24" s="101"/>
      <c r="Q24" s="102"/>
      <c r="R24" s="102"/>
      <c r="S24" s="103"/>
      <c r="T24" s="90"/>
      <c r="U24" s="78"/>
      <c r="V24" s="78"/>
      <c r="W24" s="78"/>
    </row>
    <row r="25" spans="2:23" x14ac:dyDescent="0.25">
      <c r="B25" s="104" t="s">
        <v>37</v>
      </c>
      <c r="C25" s="104"/>
      <c r="D25" s="104"/>
      <c r="E25" s="104"/>
      <c r="F25" s="104"/>
      <c r="G25" s="104"/>
      <c r="H25" s="104"/>
      <c r="I25" s="104"/>
      <c r="J25" s="105"/>
      <c r="K25" s="105"/>
      <c r="L25" s="105"/>
      <c r="M25" s="105"/>
      <c r="N25" s="105"/>
      <c r="O25" s="106">
        <f>P17+O21</f>
        <v>852753.5</v>
      </c>
      <c r="P25" s="107"/>
      <c r="Q25" s="108"/>
      <c r="R25" s="108"/>
      <c r="S25" s="109"/>
      <c r="T25" s="110"/>
      <c r="U25" s="20"/>
      <c r="V25" s="20"/>
      <c r="W25" s="20"/>
    </row>
    <row r="26" spans="2:23" x14ac:dyDescent="0.25">
      <c r="B26" s="22"/>
      <c r="C26" s="111" t="s">
        <v>38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20"/>
      <c r="R26" s="20"/>
      <c r="S26" s="20"/>
      <c r="T26" s="20"/>
      <c r="U26" s="20"/>
      <c r="V26" s="20"/>
      <c r="W26" s="20"/>
    </row>
    <row r="27" spans="2:23" x14ac:dyDescent="0.25">
      <c r="B27" s="112" t="s">
        <v>39</v>
      </c>
      <c r="C27" s="113"/>
      <c r="D27" s="113"/>
      <c r="E27" s="113"/>
      <c r="F27" s="113"/>
      <c r="G27" s="113"/>
      <c r="H27" s="113"/>
      <c r="I27" s="114"/>
      <c r="J27" s="115">
        <v>0</v>
      </c>
      <c r="K27" s="115"/>
      <c r="L27" s="116">
        <v>41146.660000000003</v>
      </c>
      <c r="M27" s="116"/>
      <c r="N27" s="116"/>
      <c r="O27" s="117">
        <v>41146.660000000003</v>
      </c>
      <c r="P27" s="117"/>
      <c r="Q27" s="118">
        <f>J27+L27-O27</f>
        <v>0</v>
      </c>
      <c r="R27" s="119"/>
      <c r="S27" s="120"/>
      <c r="T27" s="121"/>
      <c r="U27" s="122"/>
      <c r="V27" s="122"/>
      <c r="W27" s="122"/>
    </row>
    <row r="28" spans="2:23" x14ac:dyDescent="0.25">
      <c r="B28" s="112" t="s">
        <v>40</v>
      </c>
      <c r="C28" s="113"/>
      <c r="D28" s="113"/>
      <c r="E28" s="113"/>
      <c r="F28" s="113"/>
      <c r="G28" s="113"/>
      <c r="H28" s="113"/>
      <c r="I28" s="114"/>
      <c r="J28" s="115">
        <v>8592.34</v>
      </c>
      <c r="K28" s="115"/>
      <c r="L28" s="116">
        <v>11627.2</v>
      </c>
      <c r="M28" s="116"/>
      <c r="N28" s="116"/>
      <c r="O28" s="117">
        <v>20193.34</v>
      </c>
      <c r="P28" s="117"/>
      <c r="Q28" s="118">
        <f t="shared" ref="Q28:Q38" si="0">J28+L28-O28</f>
        <v>26.200000000000728</v>
      </c>
      <c r="R28" s="119"/>
      <c r="S28" s="120"/>
      <c r="T28" s="121"/>
      <c r="U28" s="122"/>
      <c r="V28" s="122"/>
      <c r="W28" s="122"/>
    </row>
    <row r="29" spans="2:23" x14ac:dyDescent="0.25">
      <c r="B29" s="112" t="s">
        <v>41</v>
      </c>
      <c r="C29" s="113"/>
      <c r="D29" s="113"/>
      <c r="E29" s="113"/>
      <c r="F29" s="113"/>
      <c r="G29" s="113"/>
      <c r="H29" s="113"/>
      <c r="I29" s="114"/>
      <c r="J29" s="123">
        <v>39775.18</v>
      </c>
      <c r="K29" s="123"/>
      <c r="L29" s="116">
        <v>0</v>
      </c>
      <c r="M29" s="116"/>
      <c r="N29" s="116"/>
      <c r="O29" s="117">
        <f>20196.28+3623</f>
        <v>23819.279999999999</v>
      </c>
      <c r="P29" s="117"/>
      <c r="Q29" s="118">
        <f>J29+L29-O29</f>
        <v>15955.900000000001</v>
      </c>
      <c r="R29" s="119"/>
      <c r="S29" s="120"/>
      <c r="T29" s="86"/>
      <c r="U29" s="122"/>
      <c r="V29" s="122"/>
      <c r="W29" s="122"/>
    </row>
    <row r="30" spans="2:23" x14ac:dyDescent="0.25">
      <c r="B30" s="112" t="s">
        <v>42</v>
      </c>
      <c r="C30" s="113"/>
      <c r="D30" s="113"/>
      <c r="E30" s="113"/>
      <c r="F30" s="113"/>
      <c r="G30" s="113"/>
      <c r="H30" s="113"/>
      <c r="I30" s="114"/>
      <c r="J30" s="123">
        <v>-55.58</v>
      </c>
      <c r="K30" s="123"/>
      <c r="L30" s="116">
        <v>0</v>
      </c>
      <c r="M30" s="116"/>
      <c r="N30" s="116"/>
      <c r="O30" s="117">
        <v>0</v>
      </c>
      <c r="P30" s="117"/>
      <c r="Q30" s="118">
        <f t="shared" si="0"/>
        <v>-55.58</v>
      </c>
      <c r="R30" s="119"/>
      <c r="S30" s="120"/>
      <c r="T30" s="86"/>
      <c r="U30" s="122"/>
      <c r="V30" s="122"/>
      <c r="W30" s="122"/>
    </row>
    <row r="31" spans="2:23" x14ac:dyDescent="0.25">
      <c r="B31" s="112" t="s">
        <v>43</v>
      </c>
      <c r="C31" s="113"/>
      <c r="D31" s="113"/>
      <c r="E31" s="113"/>
      <c r="F31" s="113"/>
      <c r="G31" s="113"/>
      <c r="H31" s="113"/>
      <c r="I31" s="114"/>
      <c r="J31" s="83">
        <v>0</v>
      </c>
      <c r="K31" s="85"/>
      <c r="L31" s="115">
        <v>0</v>
      </c>
      <c r="M31" s="124"/>
      <c r="N31" s="125"/>
      <c r="O31" s="118">
        <v>0</v>
      </c>
      <c r="P31" s="120"/>
      <c r="Q31" s="118">
        <f>J31+L31-O31</f>
        <v>0</v>
      </c>
      <c r="R31" s="119"/>
      <c r="S31" s="120"/>
      <c r="T31" s="86"/>
      <c r="U31" s="122"/>
      <c r="V31" s="122"/>
      <c r="W31" s="122"/>
    </row>
    <row r="32" spans="2:23" x14ac:dyDescent="0.25">
      <c r="B32" s="126" t="s">
        <v>44</v>
      </c>
      <c r="C32" s="127"/>
      <c r="D32" s="127"/>
      <c r="E32" s="127"/>
      <c r="F32" s="127"/>
      <c r="G32" s="127"/>
      <c r="H32" s="127"/>
      <c r="I32" s="128"/>
      <c r="J32" s="83">
        <v>1585.68</v>
      </c>
      <c r="K32" s="85"/>
      <c r="L32" s="115">
        <v>313.19</v>
      </c>
      <c r="M32" s="124"/>
      <c r="N32" s="125"/>
      <c r="O32" s="118">
        <v>575.48</v>
      </c>
      <c r="P32" s="120"/>
      <c r="Q32" s="118">
        <f>J32+L32-O32</f>
        <v>1323.39</v>
      </c>
      <c r="R32" s="119"/>
      <c r="S32" s="120"/>
      <c r="T32" s="86"/>
      <c r="U32" s="122"/>
      <c r="V32" s="122"/>
      <c r="W32" s="122"/>
    </row>
    <row r="33" spans="2:51" x14ac:dyDescent="0.25">
      <c r="B33" s="112" t="s">
        <v>45</v>
      </c>
      <c r="C33" s="113"/>
      <c r="D33" s="113"/>
      <c r="E33" s="113"/>
      <c r="F33" s="113"/>
      <c r="G33" s="113"/>
      <c r="H33" s="113"/>
      <c r="I33" s="114"/>
      <c r="J33" s="83">
        <v>1417.89</v>
      </c>
      <c r="K33" s="85"/>
      <c r="L33" s="115">
        <v>145.66999999999999</v>
      </c>
      <c r="M33" s="124"/>
      <c r="N33" s="125"/>
      <c r="O33" s="118">
        <v>370.69</v>
      </c>
      <c r="P33" s="120"/>
      <c r="Q33" s="118">
        <f>J33+L33-O33</f>
        <v>1192.8700000000001</v>
      </c>
      <c r="R33" s="119"/>
      <c r="S33" s="120"/>
      <c r="T33" s="86"/>
      <c r="U33" s="122"/>
      <c r="V33" s="122"/>
      <c r="W33" s="122"/>
    </row>
    <row r="34" spans="2:51" x14ac:dyDescent="0.25">
      <c r="B34" s="129" t="s">
        <v>46</v>
      </c>
      <c r="C34" s="130"/>
      <c r="D34" s="130"/>
      <c r="E34" s="130"/>
      <c r="F34" s="130"/>
      <c r="G34" s="130"/>
      <c r="H34" s="130"/>
      <c r="I34" s="131"/>
      <c r="J34" s="132">
        <f>J35+J36+J37+J38</f>
        <v>233079.72999999998</v>
      </c>
      <c r="K34" s="132"/>
      <c r="L34" s="133">
        <f>L35+L36+L37+L38</f>
        <v>1846779.5599999998</v>
      </c>
      <c r="M34" s="133"/>
      <c r="N34" s="133"/>
      <c r="O34" s="133">
        <f>O35+O36+O37+O38</f>
        <v>1815089.73</v>
      </c>
      <c r="P34" s="133"/>
      <c r="Q34" s="134">
        <f t="shared" si="0"/>
        <v>264769.55999999982</v>
      </c>
      <c r="R34" s="135"/>
      <c r="S34" s="136"/>
      <c r="T34" s="137"/>
      <c r="U34" s="20"/>
      <c r="V34" s="20"/>
      <c r="W34" s="20"/>
    </row>
    <row r="35" spans="2:51" x14ac:dyDescent="0.25">
      <c r="B35" s="138" t="s">
        <v>47</v>
      </c>
      <c r="C35" s="139"/>
      <c r="D35" s="139"/>
      <c r="E35" s="139"/>
      <c r="F35" s="139"/>
      <c r="G35" s="139"/>
      <c r="H35" s="139"/>
      <c r="I35" s="140"/>
      <c r="J35" s="80">
        <v>39924.629999999997</v>
      </c>
      <c r="K35" s="80"/>
      <c r="L35" s="141">
        <v>306214.08</v>
      </c>
      <c r="M35" s="141"/>
      <c r="N35" s="141"/>
      <c r="O35" s="142">
        <v>304987.03000000003</v>
      </c>
      <c r="P35" s="142"/>
      <c r="Q35" s="134">
        <f t="shared" si="0"/>
        <v>41151.679999999993</v>
      </c>
      <c r="R35" s="135"/>
      <c r="S35" s="136"/>
      <c r="T35" s="143"/>
      <c r="U35" s="20"/>
      <c r="V35" s="20"/>
      <c r="W35" s="20"/>
    </row>
    <row r="36" spans="2:51" x14ac:dyDescent="0.25">
      <c r="B36" s="138" t="s">
        <v>48</v>
      </c>
      <c r="C36" s="139"/>
      <c r="D36" s="139"/>
      <c r="E36" s="139"/>
      <c r="F36" s="139"/>
      <c r="G36" s="139"/>
      <c r="H36" s="139"/>
      <c r="I36" s="140"/>
      <c r="J36" s="80">
        <v>37082.67</v>
      </c>
      <c r="K36" s="80"/>
      <c r="L36" s="141">
        <v>244881.27</v>
      </c>
      <c r="M36" s="141"/>
      <c r="N36" s="141"/>
      <c r="O36" s="142">
        <v>245670.59</v>
      </c>
      <c r="P36" s="142"/>
      <c r="Q36" s="134">
        <f t="shared" si="0"/>
        <v>36293.350000000006</v>
      </c>
      <c r="R36" s="135"/>
      <c r="S36" s="136"/>
      <c r="T36" s="144"/>
      <c r="U36" s="20"/>
      <c r="V36" s="20"/>
      <c r="W36" s="20"/>
    </row>
    <row r="37" spans="2:51" x14ac:dyDescent="0.25">
      <c r="B37" s="138" t="s">
        <v>49</v>
      </c>
      <c r="C37" s="139"/>
      <c r="D37" s="139"/>
      <c r="E37" s="139"/>
      <c r="F37" s="139"/>
      <c r="G37" s="139"/>
      <c r="H37" s="139"/>
      <c r="I37" s="140"/>
      <c r="J37" s="80">
        <v>143383.24</v>
      </c>
      <c r="K37" s="80"/>
      <c r="L37" s="141">
        <v>1163439.45</v>
      </c>
      <c r="M37" s="141"/>
      <c r="N37" s="141"/>
      <c r="O37" s="142">
        <v>1136796.6100000001</v>
      </c>
      <c r="P37" s="142"/>
      <c r="Q37" s="134">
        <f t="shared" si="0"/>
        <v>170026.07999999984</v>
      </c>
      <c r="R37" s="135"/>
      <c r="S37" s="136"/>
      <c r="T37" s="144"/>
      <c r="U37" s="20"/>
      <c r="V37" s="20"/>
      <c r="W37" s="20"/>
    </row>
    <row r="38" spans="2:51" x14ac:dyDescent="0.25">
      <c r="B38" s="145" t="s">
        <v>50</v>
      </c>
      <c r="C38" s="146"/>
      <c r="D38" s="146"/>
      <c r="E38" s="146"/>
      <c r="F38" s="146"/>
      <c r="G38" s="146"/>
      <c r="H38" s="146"/>
      <c r="I38" s="147"/>
      <c r="J38" s="148">
        <v>12689.19</v>
      </c>
      <c r="K38" s="148"/>
      <c r="L38" s="149">
        <v>132244.76</v>
      </c>
      <c r="M38" s="149"/>
      <c r="N38" s="149"/>
      <c r="O38" s="150">
        <v>127635.5</v>
      </c>
      <c r="P38" s="150"/>
      <c r="Q38" s="151">
        <f t="shared" si="0"/>
        <v>17298.450000000012</v>
      </c>
      <c r="R38" s="152"/>
      <c r="S38" s="153"/>
      <c r="T38" s="144"/>
      <c r="U38" s="20"/>
      <c r="V38" s="20"/>
      <c r="W38" s="20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5" t="s">
        <v>51</v>
      </c>
      <c r="AS38" s="155"/>
      <c r="AT38" s="155"/>
      <c r="AU38" s="155"/>
      <c r="AV38" s="155"/>
      <c r="AW38" s="156" t="s">
        <v>52</v>
      </c>
      <c r="AX38" s="156"/>
      <c r="AY38" s="157" t="s">
        <v>53</v>
      </c>
    </row>
    <row r="39" spans="2:51" ht="18" customHeight="1" x14ac:dyDescent="0.25">
      <c r="B39" s="158" t="s">
        <v>54</v>
      </c>
      <c r="C39" s="159"/>
      <c r="D39" s="159"/>
      <c r="E39" s="159"/>
      <c r="F39" s="159"/>
      <c r="G39" s="160"/>
      <c r="H39" s="161"/>
      <c r="I39" s="162"/>
      <c r="J39" s="162"/>
      <c r="K39" s="162"/>
      <c r="L39" s="162"/>
      <c r="M39" s="162"/>
      <c r="N39" s="162"/>
      <c r="O39" s="163"/>
      <c r="P39" s="164"/>
      <c r="Q39" s="165">
        <f>3802.58+4293.24+3986.58+6501.19+3741.25+3066.6+3719.52+4215.46+5765.26+681.91+1859.76+3471.55</f>
        <v>45104.900000000009</v>
      </c>
      <c r="R39" s="165"/>
      <c r="S39" s="165"/>
      <c r="T39" s="163"/>
      <c r="U39" s="166"/>
      <c r="V39" s="166"/>
      <c r="W39" s="16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67" t="s">
        <v>55</v>
      </c>
      <c r="AS39" s="167"/>
      <c r="AT39" s="167"/>
      <c r="AU39" s="167" t="s">
        <v>56</v>
      </c>
      <c r="AV39" s="167"/>
      <c r="AW39" s="168" t="s">
        <v>55</v>
      </c>
      <c r="AX39" s="168" t="s">
        <v>56</v>
      </c>
      <c r="AY39" s="157"/>
    </row>
    <row r="40" spans="2:51" x14ac:dyDescent="0.25">
      <c r="B40" s="169" t="s">
        <v>54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1"/>
      <c r="Q40" s="163">
        <v>41370.31</v>
      </c>
      <c r="R40" s="166"/>
      <c r="S40" s="164"/>
      <c r="T40" s="163"/>
      <c r="U40" s="166"/>
      <c r="V40" s="166"/>
      <c r="W40" s="164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3"/>
      <c r="AS40" s="173"/>
      <c r="AT40" s="173"/>
      <c r="AU40" s="168"/>
      <c r="AV40" s="168"/>
      <c r="AW40" s="173"/>
      <c r="AX40" s="168"/>
      <c r="AY40" s="174"/>
    </row>
    <row r="41" spans="2:51" ht="15" customHeight="1" x14ac:dyDescent="0.25">
      <c r="B41" s="175" t="s">
        <v>57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  <c r="Q41" s="178" t="s">
        <v>58</v>
      </c>
      <c r="R41" s="178"/>
      <c r="S41" s="178"/>
      <c r="T41" s="179"/>
      <c r="U41" s="180" t="s">
        <v>59</v>
      </c>
      <c r="V41" s="178"/>
      <c r="W41" s="179"/>
      <c r="AC41" s="181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3">
        <f>AR153</f>
        <v>0</v>
      </c>
      <c r="AS41" s="183"/>
      <c r="AT41" s="183"/>
      <c r="AU41" s="184">
        <f>AU153</f>
        <v>0</v>
      </c>
      <c r="AV41" s="184"/>
      <c r="AW41" s="185">
        <f>AW153</f>
        <v>0</v>
      </c>
      <c r="AX41" s="186">
        <f>AX153</f>
        <v>0</v>
      </c>
      <c r="AY41" s="187">
        <f>AX41-AU41</f>
        <v>0</v>
      </c>
    </row>
    <row r="42" spans="2:51" ht="26.25" customHeight="1" x14ac:dyDescent="0.25">
      <c r="B42" s="188" t="s">
        <v>60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90"/>
      <c r="Q42" s="191" t="s">
        <v>55</v>
      </c>
      <c r="R42" s="191"/>
      <c r="S42" s="191"/>
      <c r="T42" s="192" t="s">
        <v>61</v>
      </c>
      <c r="U42" s="191" t="s">
        <v>55</v>
      </c>
      <c r="V42" s="191"/>
      <c r="W42" s="193" t="s">
        <v>61</v>
      </c>
      <c r="AC42" s="194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6"/>
      <c r="AS42" s="196"/>
      <c r="AT42" s="196"/>
      <c r="AU42" s="197"/>
      <c r="AV42" s="197"/>
      <c r="AW42" s="198"/>
      <c r="AX42" s="199"/>
      <c r="AY42" s="200"/>
    </row>
    <row r="43" spans="2:51" ht="14.25" customHeight="1" x14ac:dyDescent="0.25">
      <c r="B43" s="201" t="s">
        <v>62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3"/>
      <c r="R43" s="203"/>
      <c r="S43" s="203"/>
      <c r="T43" s="203"/>
      <c r="U43" s="203"/>
      <c r="V43" s="203"/>
      <c r="W43" s="204"/>
      <c r="AC43" s="194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6"/>
      <c r="AS43" s="196"/>
      <c r="AT43" s="196"/>
      <c r="AU43" s="197"/>
      <c r="AV43" s="197"/>
      <c r="AW43" s="198"/>
      <c r="AX43" s="199"/>
      <c r="AY43" s="200"/>
    </row>
    <row r="44" spans="2:51" ht="48.75" customHeight="1" x14ac:dyDescent="0.25">
      <c r="B44" s="205">
        <v>1</v>
      </c>
      <c r="C44" s="206" t="s">
        <v>63</v>
      </c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7">
        <f>T44*G9*12</f>
        <v>88228.02</v>
      </c>
      <c r="R44" s="207"/>
      <c r="S44" s="207"/>
      <c r="T44" s="208">
        <v>1.93</v>
      </c>
      <c r="U44" s="209">
        <f>U46+U47+U48+U49+U50+U51</f>
        <v>53268</v>
      </c>
      <c r="V44" s="210"/>
      <c r="W44" s="211">
        <f>U44/G9/12</f>
        <v>1.1652447827798924</v>
      </c>
    </row>
    <row r="45" spans="2:51" x14ac:dyDescent="0.25">
      <c r="B45" s="205"/>
      <c r="C45" s="212" t="s">
        <v>64</v>
      </c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4"/>
      <c r="Q45" s="215"/>
      <c r="R45" s="216"/>
      <c r="S45" s="217"/>
      <c r="T45" s="218"/>
      <c r="U45" s="219"/>
      <c r="V45" s="220"/>
      <c r="W45" s="211"/>
    </row>
    <row r="46" spans="2:51" x14ac:dyDescent="0.25">
      <c r="B46" s="221"/>
      <c r="C46" s="222" t="s">
        <v>65</v>
      </c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3"/>
      <c r="R46" s="223"/>
      <c r="S46" s="223"/>
      <c r="T46" s="224"/>
      <c r="U46" s="225">
        <v>8070</v>
      </c>
      <c r="V46" s="226"/>
      <c r="W46" s="224"/>
    </row>
    <row r="47" spans="2:51" ht="29.25" customHeight="1" x14ac:dyDescent="0.25">
      <c r="B47" s="221"/>
      <c r="C47" s="227" t="s">
        <v>66</v>
      </c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9"/>
      <c r="Q47" s="230"/>
      <c r="R47" s="230"/>
      <c r="S47" s="230"/>
      <c r="T47" s="224"/>
      <c r="U47" s="225">
        <v>3704</v>
      </c>
      <c r="V47" s="226"/>
      <c r="W47" s="224"/>
    </row>
    <row r="48" spans="2:51" x14ac:dyDescent="0.25">
      <c r="B48" s="221"/>
      <c r="C48" s="227" t="s">
        <v>67</v>
      </c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9"/>
      <c r="Q48" s="230"/>
      <c r="R48" s="230"/>
      <c r="S48" s="230"/>
      <c r="T48" s="224"/>
      <c r="U48" s="225">
        <v>5100</v>
      </c>
      <c r="V48" s="226"/>
      <c r="W48" s="224"/>
    </row>
    <row r="49" spans="2:23" ht="15" customHeight="1" x14ac:dyDescent="0.25">
      <c r="B49" s="221"/>
      <c r="C49" s="231" t="s">
        <v>68</v>
      </c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3"/>
      <c r="Q49" s="230"/>
      <c r="R49" s="230"/>
      <c r="S49" s="230"/>
      <c r="T49" s="224"/>
      <c r="U49" s="225">
        <v>26863</v>
      </c>
      <c r="V49" s="226"/>
      <c r="W49" s="224"/>
    </row>
    <row r="50" spans="2:23" ht="15" customHeight="1" x14ac:dyDescent="0.25">
      <c r="B50" s="221"/>
      <c r="C50" s="231" t="s">
        <v>69</v>
      </c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3"/>
      <c r="Q50" s="230"/>
      <c r="R50" s="230"/>
      <c r="S50" s="230"/>
      <c r="T50" s="224"/>
      <c r="U50" s="225">
        <v>9531</v>
      </c>
      <c r="V50" s="226"/>
      <c r="W50" s="224"/>
    </row>
    <row r="51" spans="2:23" x14ac:dyDescent="0.25">
      <c r="B51" s="221"/>
      <c r="C51" s="234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6"/>
      <c r="Q51" s="237"/>
      <c r="R51" s="238"/>
      <c r="S51" s="239"/>
      <c r="T51" s="224"/>
      <c r="U51" s="225">
        <v>0</v>
      </c>
      <c r="V51" s="226"/>
      <c r="W51" s="224"/>
    </row>
    <row r="52" spans="2:23" ht="44.25" customHeight="1" x14ac:dyDescent="0.25">
      <c r="B52" s="205">
        <v>2</v>
      </c>
      <c r="C52" s="240" t="s">
        <v>70</v>
      </c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2"/>
      <c r="Q52" s="219">
        <f>T52*G9*12</f>
        <v>37028.340000000004</v>
      </c>
      <c r="R52" s="243"/>
      <c r="S52" s="220"/>
      <c r="T52" s="244">
        <v>0.81</v>
      </c>
      <c r="U52" s="219">
        <f>Q52</f>
        <v>37028.340000000004</v>
      </c>
      <c r="V52" s="220"/>
      <c r="W52" s="244">
        <f>U52/G9/12</f>
        <v>0.81</v>
      </c>
    </row>
    <row r="53" spans="2:23" x14ac:dyDescent="0.25">
      <c r="B53" s="205"/>
      <c r="C53" s="245" t="s">
        <v>64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7"/>
      <c r="Q53" s="248"/>
      <c r="R53" s="249"/>
      <c r="S53" s="250"/>
      <c r="T53" s="244"/>
      <c r="U53" s="251"/>
      <c r="V53" s="252"/>
      <c r="W53" s="244"/>
    </row>
    <row r="54" spans="2:23" ht="28.5" customHeight="1" x14ac:dyDescent="0.25">
      <c r="B54" s="205"/>
      <c r="C54" s="231" t="s">
        <v>71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3"/>
      <c r="Q54" s="248"/>
      <c r="R54" s="249"/>
      <c r="S54" s="250"/>
      <c r="T54" s="244"/>
      <c r="U54" s="251"/>
      <c r="V54" s="252"/>
      <c r="W54" s="244"/>
    </row>
    <row r="55" spans="2:23" ht="15.75" customHeight="1" x14ac:dyDescent="0.25">
      <c r="B55" s="205"/>
      <c r="C55" s="253" t="s">
        <v>72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5"/>
      <c r="Q55" s="248"/>
      <c r="R55" s="249"/>
      <c r="S55" s="250"/>
      <c r="T55" s="244"/>
      <c r="U55" s="251"/>
      <c r="V55" s="252"/>
      <c r="W55" s="244"/>
    </row>
    <row r="56" spans="2:23" ht="15.75" customHeight="1" x14ac:dyDescent="0.25">
      <c r="B56" s="205"/>
      <c r="C56" s="231" t="s">
        <v>73</v>
      </c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  <c r="Q56" s="248"/>
      <c r="R56" s="249"/>
      <c r="S56" s="250"/>
      <c r="T56" s="244"/>
      <c r="U56" s="251"/>
      <c r="V56" s="252"/>
      <c r="W56" s="244"/>
    </row>
    <row r="57" spans="2:23" ht="15.75" customHeight="1" x14ac:dyDescent="0.25">
      <c r="B57" s="205"/>
      <c r="C57" s="231" t="s">
        <v>74</v>
      </c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3"/>
      <c r="Q57" s="248"/>
      <c r="R57" s="249"/>
      <c r="S57" s="250"/>
      <c r="T57" s="244"/>
      <c r="U57" s="251"/>
      <c r="V57" s="252"/>
      <c r="W57" s="244"/>
    </row>
    <row r="58" spans="2:23" ht="15" customHeight="1" x14ac:dyDescent="0.25">
      <c r="B58" s="205"/>
      <c r="C58" s="231" t="s">
        <v>75</v>
      </c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3"/>
      <c r="Q58" s="248"/>
      <c r="R58" s="249"/>
      <c r="S58" s="250"/>
      <c r="T58" s="244"/>
      <c r="U58" s="256"/>
      <c r="V58" s="257"/>
      <c r="W58" s="244"/>
    </row>
    <row r="59" spans="2:23" ht="15" customHeight="1" x14ac:dyDescent="0.25">
      <c r="B59" s="205"/>
      <c r="C59" s="231" t="s">
        <v>76</v>
      </c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3"/>
      <c r="Q59" s="248"/>
      <c r="R59" s="249"/>
      <c r="S59" s="250"/>
      <c r="T59" s="244"/>
      <c r="U59" s="237">
        <v>3286</v>
      </c>
      <c r="V59" s="239"/>
      <c r="W59" s="244"/>
    </row>
    <row r="60" spans="2:23" ht="15" customHeight="1" x14ac:dyDescent="0.25">
      <c r="B60" s="205"/>
      <c r="C60" s="231" t="s">
        <v>77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3"/>
      <c r="Q60" s="248"/>
      <c r="R60" s="249"/>
      <c r="S60" s="250"/>
      <c r="T60" s="244"/>
      <c r="U60" s="237">
        <v>5985.14</v>
      </c>
      <c r="V60" s="239"/>
      <c r="W60" s="244"/>
    </row>
    <row r="61" spans="2:23" ht="15" customHeight="1" x14ac:dyDescent="0.25">
      <c r="B61" s="205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48"/>
      <c r="R61" s="249"/>
      <c r="S61" s="250"/>
      <c r="T61" s="244"/>
      <c r="U61" s="258"/>
      <c r="V61" s="259"/>
      <c r="W61" s="244"/>
    </row>
    <row r="62" spans="2:23" ht="21" customHeight="1" x14ac:dyDescent="0.25">
      <c r="B62" s="260" t="s">
        <v>78</v>
      </c>
      <c r="C62" s="261" t="s">
        <v>79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19">
        <f>T62*G9*12</f>
        <v>38399.760000000002</v>
      </c>
      <c r="R62" s="243"/>
      <c r="S62" s="220"/>
      <c r="T62" s="244">
        <v>0.84</v>
      </c>
      <c r="U62" s="219">
        <f>Q62</f>
        <v>38399.760000000002</v>
      </c>
      <c r="V62" s="220"/>
      <c r="W62" s="244">
        <f>U62/G9/12</f>
        <v>0.84</v>
      </c>
    </row>
    <row r="63" spans="2:23" s="91" customFormat="1" hidden="1" x14ac:dyDescent="0.25">
      <c r="B63" s="262"/>
      <c r="C63" s="222" t="s">
        <v>80</v>
      </c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30"/>
      <c r="R63" s="230"/>
      <c r="S63" s="230"/>
      <c r="T63" s="224"/>
      <c r="U63" s="225"/>
      <c r="V63" s="226"/>
      <c r="W63" s="224"/>
    </row>
    <row r="64" spans="2:23" hidden="1" x14ac:dyDescent="0.25">
      <c r="B64" s="262"/>
      <c r="C64" s="222" t="s">
        <v>81</v>
      </c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30"/>
      <c r="R64" s="230"/>
      <c r="S64" s="230"/>
      <c r="T64" s="224"/>
      <c r="U64" s="225"/>
      <c r="V64" s="226"/>
      <c r="W64" s="224"/>
    </row>
    <row r="65" spans="2:23" hidden="1" x14ac:dyDescent="0.25">
      <c r="B65" s="262"/>
      <c r="C65" s="222" t="s">
        <v>81</v>
      </c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30"/>
      <c r="R65" s="230"/>
      <c r="S65" s="230"/>
      <c r="T65" s="224"/>
      <c r="U65" s="225"/>
      <c r="V65" s="226"/>
      <c r="W65" s="224"/>
    </row>
    <row r="66" spans="2:23" hidden="1" x14ac:dyDescent="0.25">
      <c r="B66" s="262"/>
      <c r="C66" s="222" t="s">
        <v>82</v>
      </c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30"/>
      <c r="R66" s="230"/>
      <c r="S66" s="230"/>
      <c r="T66" s="224"/>
      <c r="U66" s="225"/>
      <c r="V66" s="226"/>
      <c r="W66" s="224"/>
    </row>
    <row r="67" spans="2:23" hidden="1" x14ac:dyDescent="0.25">
      <c r="B67" s="262"/>
      <c r="C67" s="222" t="s">
        <v>83</v>
      </c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37"/>
      <c r="R67" s="238"/>
      <c r="S67" s="239"/>
      <c r="T67" s="224"/>
      <c r="U67" s="225"/>
      <c r="V67" s="226"/>
      <c r="W67" s="224"/>
    </row>
    <row r="68" spans="2:23" hidden="1" x14ac:dyDescent="0.25">
      <c r="B68" s="262"/>
      <c r="C68" s="222" t="s">
        <v>84</v>
      </c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37"/>
      <c r="R68" s="238"/>
      <c r="S68" s="239"/>
      <c r="T68" s="224"/>
      <c r="U68" s="225"/>
      <c r="V68" s="226"/>
      <c r="W68" s="224"/>
    </row>
    <row r="69" spans="2:23" x14ac:dyDescent="0.25">
      <c r="B69" s="262"/>
      <c r="C69" s="234" t="s">
        <v>85</v>
      </c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6"/>
      <c r="Q69" s="263"/>
      <c r="R69" s="264"/>
      <c r="S69" s="265"/>
      <c r="T69" s="224"/>
      <c r="U69" s="258"/>
      <c r="V69" s="259"/>
      <c r="W69" s="224"/>
    </row>
    <row r="70" spans="2:23" x14ac:dyDescent="0.25">
      <c r="B70" s="262"/>
      <c r="C70" s="234" t="s">
        <v>86</v>
      </c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6"/>
      <c r="Q70" s="263"/>
      <c r="R70" s="264"/>
      <c r="S70" s="265"/>
      <c r="T70" s="224"/>
      <c r="U70" s="266"/>
      <c r="V70" s="267"/>
      <c r="W70" s="224"/>
    </row>
    <row r="71" spans="2:23" x14ac:dyDescent="0.25">
      <c r="B71" s="262"/>
      <c r="C71" s="268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70"/>
      <c r="Q71" s="263"/>
      <c r="R71" s="264"/>
      <c r="S71" s="265"/>
      <c r="T71" s="224"/>
      <c r="U71" s="266"/>
      <c r="V71" s="267"/>
      <c r="W71" s="224"/>
    </row>
    <row r="72" spans="2:23" x14ac:dyDescent="0.25">
      <c r="B72" s="271" t="s">
        <v>87</v>
      </c>
      <c r="C72" s="272" t="s">
        <v>88</v>
      </c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4"/>
      <c r="Q72" s="275">
        <f>T72*G9*12</f>
        <v>50285.400000000009</v>
      </c>
      <c r="R72" s="276"/>
      <c r="S72" s="277"/>
      <c r="T72" s="252">
        <v>1.1000000000000001</v>
      </c>
      <c r="U72" s="219">
        <f>Q72</f>
        <v>50285.400000000009</v>
      </c>
      <c r="V72" s="220"/>
      <c r="W72" s="244">
        <f>U72/G9/12</f>
        <v>1.1000000000000003</v>
      </c>
    </row>
    <row r="73" spans="2:23" ht="27" customHeight="1" x14ac:dyDescent="0.25">
      <c r="B73" s="262"/>
      <c r="C73" s="278" t="s">
        <v>89</v>
      </c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80"/>
      <c r="Q73" s="237"/>
      <c r="R73" s="238"/>
      <c r="S73" s="239"/>
      <c r="T73" s="265"/>
      <c r="U73" s="258"/>
      <c r="V73" s="259"/>
      <c r="W73" s="224"/>
    </row>
    <row r="74" spans="2:23" x14ac:dyDescent="0.25">
      <c r="B74" s="262"/>
      <c r="C74" s="281" t="s">
        <v>90</v>
      </c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3"/>
      <c r="Q74" s="263"/>
      <c r="R74" s="264"/>
      <c r="S74" s="265"/>
      <c r="T74" s="265"/>
      <c r="U74" s="225"/>
      <c r="V74" s="226"/>
      <c r="W74" s="224"/>
    </row>
    <row r="75" spans="2:23" ht="18" customHeight="1" x14ac:dyDescent="0.25">
      <c r="B75" s="262"/>
      <c r="C75" s="278" t="s">
        <v>91</v>
      </c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80"/>
      <c r="Q75" s="263"/>
      <c r="R75" s="264"/>
      <c r="S75" s="265"/>
      <c r="T75" s="265"/>
      <c r="U75" s="258"/>
      <c r="V75" s="259"/>
      <c r="W75" s="224"/>
    </row>
    <row r="76" spans="2:23" x14ac:dyDescent="0.25">
      <c r="B76" s="262"/>
      <c r="C76" s="284" t="s">
        <v>92</v>
      </c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6"/>
      <c r="Q76" s="263"/>
      <c r="R76" s="264"/>
      <c r="S76" s="265"/>
      <c r="T76" s="265"/>
      <c r="U76" s="258"/>
      <c r="V76" s="259"/>
      <c r="W76" s="224"/>
    </row>
    <row r="77" spans="2:23" x14ac:dyDescent="0.25">
      <c r="B77" s="262"/>
      <c r="C77" s="234" t="s">
        <v>93</v>
      </c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6"/>
      <c r="Q77" s="263"/>
      <c r="R77" s="264"/>
      <c r="S77" s="265"/>
      <c r="T77" s="265"/>
      <c r="U77" s="258"/>
      <c r="V77" s="259"/>
      <c r="W77" s="224"/>
    </row>
    <row r="78" spans="2:23" x14ac:dyDescent="0.25">
      <c r="B78" s="262"/>
      <c r="C78" s="287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9"/>
      <c r="Q78" s="263"/>
      <c r="R78" s="264"/>
      <c r="S78" s="265"/>
      <c r="T78" s="265"/>
      <c r="U78" s="290"/>
      <c r="V78" s="291"/>
      <c r="W78" s="224"/>
    </row>
    <row r="79" spans="2:23" ht="15" customHeight="1" x14ac:dyDescent="0.25">
      <c r="B79" s="271" t="s">
        <v>94</v>
      </c>
      <c r="C79" s="240" t="s">
        <v>95</v>
      </c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2"/>
      <c r="Q79" s="292">
        <f>T79*G9*10</f>
        <v>5333.3</v>
      </c>
      <c r="R79" s="292"/>
      <c r="S79" s="292"/>
      <c r="T79" s="218">
        <f>0.14</f>
        <v>0.14000000000000001</v>
      </c>
      <c r="U79" s="219">
        <f>U80</f>
        <v>4650</v>
      </c>
      <c r="V79" s="220"/>
      <c r="W79" s="244">
        <f>U79/G9/10</f>
        <v>0.12206326289539308</v>
      </c>
    </row>
    <row r="80" spans="2:23" x14ac:dyDescent="0.25">
      <c r="B80" s="262"/>
      <c r="C80" s="234" t="s">
        <v>96</v>
      </c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6"/>
      <c r="Q80" s="263"/>
      <c r="R80" s="264"/>
      <c r="S80" s="265"/>
      <c r="T80" s="265"/>
      <c r="U80" s="225">
        <v>4650</v>
      </c>
      <c r="V80" s="226"/>
      <c r="W80" s="224"/>
    </row>
    <row r="81" spans="2:24" x14ac:dyDescent="0.25">
      <c r="B81" s="262"/>
      <c r="C81" s="293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5"/>
      <c r="Q81" s="263"/>
      <c r="R81" s="264"/>
      <c r="S81" s="265"/>
      <c r="T81" s="265"/>
      <c r="U81" s="290"/>
      <c r="V81" s="291"/>
      <c r="W81" s="224"/>
    </row>
    <row r="82" spans="2:24" x14ac:dyDescent="0.25">
      <c r="B82" s="271" t="s">
        <v>97</v>
      </c>
      <c r="C82" s="296" t="s">
        <v>98</v>
      </c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7">
        <f>T82*G9*12</f>
        <v>2285.7000000000003</v>
      </c>
      <c r="R82" s="297"/>
      <c r="S82" s="297"/>
      <c r="T82" s="244">
        <v>0.05</v>
      </c>
      <c r="U82" s="219">
        <f>U83</f>
        <v>2206.39</v>
      </c>
      <c r="V82" s="220"/>
      <c r="W82" s="244">
        <f>U82/G9/12</f>
        <v>4.8265082906768168E-2</v>
      </c>
    </row>
    <row r="83" spans="2:24" x14ac:dyDescent="0.25">
      <c r="B83" s="262"/>
      <c r="C83" s="234" t="s">
        <v>99</v>
      </c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6"/>
      <c r="Q83" s="298"/>
      <c r="R83" s="299"/>
      <c r="S83" s="300"/>
      <c r="T83" s="265"/>
      <c r="U83" s="225">
        <v>2206.39</v>
      </c>
      <c r="V83" s="226"/>
      <c r="W83" s="224"/>
    </row>
    <row r="84" spans="2:24" x14ac:dyDescent="0.25">
      <c r="B84" s="262"/>
      <c r="C84" s="301"/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3"/>
      <c r="R84" s="304"/>
      <c r="S84" s="305"/>
      <c r="T84" s="265"/>
      <c r="U84" s="290"/>
      <c r="V84" s="291"/>
      <c r="W84" s="224"/>
    </row>
    <row r="85" spans="2:24" x14ac:dyDescent="0.25">
      <c r="B85" s="306"/>
      <c r="C85" s="307" t="s">
        <v>100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275"/>
      <c r="R85" s="276"/>
      <c r="S85" s="277"/>
      <c r="T85" s="265"/>
      <c r="U85" s="219"/>
      <c r="V85" s="220"/>
      <c r="W85" s="244"/>
    </row>
    <row r="86" spans="2:24" x14ac:dyDescent="0.25">
      <c r="B86" s="306">
        <v>7</v>
      </c>
      <c r="C86" s="296" t="s">
        <v>101</v>
      </c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309">
        <f>T86*G9*12</f>
        <v>105142.19999999998</v>
      </c>
      <c r="R86" s="309"/>
      <c r="S86" s="309"/>
      <c r="T86" s="244">
        <v>2.2999999999999998</v>
      </c>
      <c r="U86" s="219">
        <f>8502.66*12</f>
        <v>102031.92</v>
      </c>
      <c r="V86" s="220"/>
      <c r="W86" s="244">
        <f>U86/G9/12</f>
        <v>2.2319621997637484</v>
      </c>
      <c r="X86" s="310"/>
    </row>
    <row r="87" spans="2:24" x14ac:dyDescent="0.25">
      <c r="B87" s="306"/>
      <c r="C87" s="307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11"/>
      <c r="Q87" s="312"/>
      <c r="R87" s="313"/>
      <c r="S87" s="314"/>
      <c r="T87" s="244"/>
      <c r="U87" s="251"/>
      <c r="V87" s="252"/>
      <c r="W87" s="244"/>
      <c r="X87" s="310"/>
    </row>
    <row r="88" spans="2:24" x14ac:dyDescent="0.25">
      <c r="B88" s="306">
        <v>8</v>
      </c>
      <c r="C88" s="272" t="s">
        <v>102</v>
      </c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4"/>
      <c r="Q88" s="315">
        <f>T88*G9*10</f>
        <v>76190</v>
      </c>
      <c r="R88" s="316"/>
      <c r="S88" s="317"/>
      <c r="T88" s="244">
        <v>2</v>
      </c>
      <c r="U88" s="219">
        <f>7690.21*10</f>
        <v>76902.100000000006</v>
      </c>
      <c r="V88" s="220"/>
      <c r="W88" s="244">
        <f>U88/G9/10</f>
        <v>2.0186927418296365</v>
      </c>
      <c r="X88" t="s">
        <v>103</v>
      </c>
    </row>
    <row r="89" spans="2:24" x14ac:dyDescent="0.25">
      <c r="B89" s="306"/>
      <c r="C89" s="318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20"/>
      <c r="Q89" s="312"/>
      <c r="R89" s="313"/>
      <c r="S89" s="314"/>
      <c r="T89" s="244"/>
      <c r="U89" s="251"/>
      <c r="V89" s="252"/>
      <c r="W89" s="244"/>
    </row>
    <row r="90" spans="2:24" x14ac:dyDescent="0.25">
      <c r="B90" s="306">
        <v>9</v>
      </c>
      <c r="C90" s="296" t="s">
        <v>104</v>
      </c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321">
        <f>T90*G9*12</f>
        <v>4114.2599999999993</v>
      </c>
      <c r="R90" s="321"/>
      <c r="S90" s="321"/>
      <c r="T90" s="244">
        <v>0.09</v>
      </c>
      <c r="U90" s="219">
        <v>0</v>
      </c>
      <c r="V90" s="220"/>
      <c r="W90" s="244">
        <f>U90/G9/12</f>
        <v>0</v>
      </c>
    </row>
    <row r="91" spans="2:24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30"/>
      <c r="R91" s="230"/>
      <c r="S91" s="230"/>
      <c r="T91" s="224"/>
      <c r="U91" s="237"/>
      <c r="V91" s="239"/>
      <c r="W91" s="224"/>
    </row>
    <row r="92" spans="2:24" x14ac:dyDescent="0.25">
      <c r="B92" s="306"/>
      <c r="C92" s="307" t="s">
        <v>105</v>
      </c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22"/>
      <c r="R92" s="323"/>
      <c r="S92" s="324"/>
      <c r="T92" s="325"/>
      <c r="U92" s="326"/>
      <c r="V92" s="327"/>
      <c r="W92" s="244"/>
    </row>
    <row r="93" spans="2:24" x14ac:dyDescent="0.25">
      <c r="B93" s="306">
        <v>10</v>
      </c>
      <c r="C93" s="222" t="s">
        <v>106</v>
      </c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328">
        <f>T93*G9*12</f>
        <v>227198.58000000002</v>
      </c>
      <c r="R93" s="328"/>
      <c r="S93" s="328"/>
      <c r="T93" s="244">
        <v>4.97</v>
      </c>
      <c r="U93" s="219">
        <f>18933.22*12</f>
        <v>227198.64</v>
      </c>
      <c r="V93" s="220"/>
      <c r="W93" s="244">
        <f>U93/G9/12</f>
        <v>4.9700013125082032</v>
      </c>
    </row>
    <row r="94" spans="2:24" x14ac:dyDescent="0.25">
      <c r="B94" s="306"/>
      <c r="C94" s="268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70"/>
      <c r="Q94" s="329"/>
      <c r="R94" s="330"/>
      <c r="S94" s="331"/>
      <c r="T94" s="244"/>
      <c r="U94" s="251"/>
      <c r="V94" s="252"/>
      <c r="W94" s="244"/>
    </row>
    <row r="95" spans="2:24" x14ac:dyDescent="0.25">
      <c r="B95" s="306">
        <v>11</v>
      </c>
      <c r="C95" s="296" t="s">
        <v>107</v>
      </c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328">
        <f>T95*G9*12</f>
        <v>94170.840000000011</v>
      </c>
      <c r="R95" s="328"/>
      <c r="S95" s="328"/>
      <c r="T95" s="244">
        <v>2.06</v>
      </c>
      <c r="U95" s="219">
        <v>85016.05</v>
      </c>
      <c r="V95" s="220"/>
      <c r="W95" s="244">
        <f>U95/G9/12</f>
        <v>1.8597377171107319</v>
      </c>
    </row>
    <row r="96" spans="2:24" x14ac:dyDescent="0.25">
      <c r="B96" s="221"/>
      <c r="C96" s="234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6"/>
      <c r="Q96" s="237"/>
      <c r="R96" s="238"/>
      <c r="S96" s="239"/>
      <c r="T96" s="264"/>
      <c r="U96" s="237"/>
      <c r="V96" s="239"/>
      <c r="W96" s="224"/>
    </row>
    <row r="97" spans="2:23" x14ac:dyDescent="0.25">
      <c r="B97" s="332">
        <v>12</v>
      </c>
      <c r="C97" s="333" t="s">
        <v>108</v>
      </c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4">
        <f>T97*G9*12</f>
        <v>0</v>
      </c>
      <c r="R97" s="334"/>
      <c r="S97" s="334"/>
      <c r="T97" s="335">
        <v>0</v>
      </c>
      <c r="U97" s="326">
        <f>Q97</f>
        <v>0</v>
      </c>
      <c r="V97" s="327"/>
      <c r="W97" s="244">
        <f>U97/G9/12</f>
        <v>0</v>
      </c>
    </row>
    <row r="98" spans="2:23" x14ac:dyDescent="0.25">
      <c r="B98" s="336"/>
      <c r="C98" s="337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9"/>
      <c r="Q98" s="340"/>
      <c r="R98" s="341"/>
      <c r="S98" s="342"/>
      <c r="T98" s="343"/>
      <c r="U98" s="344"/>
      <c r="V98" s="345"/>
      <c r="W98" s="346"/>
    </row>
    <row r="99" spans="2:23" x14ac:dyDescent="0.25">
      <c r="B99" s="347" t="s">
        <v>109</v>
      </c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8">
        <f>Q44+Q52+Q62+Q72+Q79+Q82+Q86+Q88+Q90+Q93+Q95+Q97</f>
        <v>728376.4</v>
      </c>
      <c r="R99" s="349"/>
      <c r="S99" s="349"/>
      <c r="T99" s="350">
        <f>T44+T52+T62+T72+T79+T82+T86+T88+T90+T93+T95+T97</f>
        <v>16.289999999999996</v>
      </c>
      <c r="U99" s="351">
        <f>U44+U52+U62+U72+U79+U82+U86+U88+U90+U93+U95+U97</f>
        <v>676986.60000000009</v>
      </c>
      <c r="V99" s="351"/>
      <c r="W99" s="352">
        <f>W44+W52+W62+W72+W79+W82+W86+W88+W90+W93+W95+W97</f>
        <v>15.165967099794376</v>
      </c>
    </row>
    <row r="100" spans="2:23" x14ac:dyDescent="0.25">
      <c r="B100" s="353"/>
      <c r="C100" s="353"/>
      <c r="D100" s="353"/>
      <c r="E100" s="353"/>
      <c r="F100" s="353"/>
      <c r="G100" s="353"/>
      <c r="H100" s="353"/>
      <c r="I100" s="353"/>
      <c r="J100" s="353"/>
      <c r="K100" s="353"/>
      <c r="L100" s="353"/>
      <c r="M100" s="353"/>
      <c r="N100" s="353"/>
      <c r="O100" s="353"/>
      <c r="P100" s="353"/>
      <c r="Q100" s="354"/>
      <c r="R100" s="355"/>
      <c r="S100" s="355"/>
      <c r="T100" s="356"/>
      <c r="U100" s="357"/>
      <c r="V100" s="357"/>
      <c r="W100" s="358"/>
    </row>
    <row r="101" spans="2:23" ht="33" customHeight="1" x14ac:dyDescent="0.25">
      <c r="B101" s="359" t="s">
        <v>110</v>
      </c>
      <c r="C101" s="360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1"/>
      <c r="U101" s="362">
        <f>O25-Q39-U99-Q40</f>
        <v>89291.689999999886</v>
      </c>
      <c r="V101" s="363"/>
      <c r="W101" s="364"/>
    </row>
    <row r="102" spans="2:23" x14ac:dyDescent="0.25">
      <c r="B102" s="365" t="s">
        <v>111</v>
      </c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7"/>
      <c r="W102" s="368"/>
    </row>
    <row r="103" spans="2:23" x14ac:dyDescent="0.25">
      <c r="B103" s="369" t="s">
        <v>112</v>
      </c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1"/>
      <c r="T103" s="372"/>
      <c r="U103" s="373">
        <v>-150.91999999999999</v>
      </c>
      <c r="V103" s="374"/>
      <c r="W103" s="368"/>
    </row>
    <row r="104" spans="2:23" x14ac:dyDescent="0.25">
      <c r="B104" s="375" t="s">
        <v>113</v>
      </c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7"/>
      <c r="T104" s="378"/>
      <c r="U104" s="373">
        <f>O27</f>
        <v>41146.660000000003</v>
      </c>
      <c r="V104" s="374"/>
      <c r="W104" s="379"/>
    </row>
    <row r="105" spans="2:23" x14ac:dyDescent="0.25">
      <c r="B105" s="380" t="s">
        <v>114</v>
      </c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382"/>
      <c r="T105" s="383"/>
      <c r="U105" s="384">
        <f>U103+U104</f>
        <v>40995.740000000005</v>
      </c>
      <c r="V105" s="385"/>
      <c r="W105" s="368"/>
    </row>
    <row r="106" spans="2:23" x14ac:dyDescent="0.25">
      <c r="B106" s="386">
        <v>1</v>
      </c>
      <c r="C106" s="387" t="s">
        <v>115</v>
      </c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8"/>
      <c r="U106" s="225">
        <v>75136</v>
      </c>
      <c r="V106" s="226"/>
      <c r="W106" s="368"/>
    </row>
    <row r="107" spans="2:23" x14ac:dyDescent="0.25">
      <c r="B107" s="386">
        <v>2</v>
      </c>
      <c r="C107" s="389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1"/>
      <c r="T107" s="388"/>
      <c r="U107" s="298"/>
      <c r="V107" s="300"/>
      <c r="W107" s="368"/>
    </row>
    <row r="108" spans="2:23" x14ac:dyDescent="0.25">
      <c r="B108" s="386">
        <v>3</v>
      </c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8"/>
      <c r="U108" s="392">
        <v>0</v>
      </c>
      <c r="V108" s="392"/>
      <c r="W108" s="368"/>
    </row>
    <row r="109" spans="2:23" x14ac:dyDescent="0.25">
      <c r="B109" s="393" t="s">
        <v>116</v>
      </c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394"/>
      <c r="R109" s="394"/>
      <c r="S109" s="395"/>
      <c r="T109" s="396"/>
      <c r="U109" s="397">
        <f>U106+U107+U108</f>
        <v>75136</v>
      </c>
      <c r="V109" s="398"/>
      <c r="W109" s="368"/>
    </row>
    <row r="110" spans="2:23" x14ac:dyDescent="0.25">
      <c r="B110" s="399" t="s">
        <v>117</v>
      </c>
      <c r="C110" s="400"/>
      <c r="D110" s="400"/>
      <c r="E110" s="400"/>
      <c r="F110" s="400"/>
      <c r="G110" s="400"/>
      <c r="H110" s="400"/>
      <c r="I110" s="400"/>
      <c r="J110" s="400"/>
      <c r="K110" s="400"/>
      <c r="L110" s="400"/>
      <c r="M110" s="400"/>
      <c r="N110" s="400"/>
      <c r="O110" s="400"/>
      <c r="P110" s="400"/>
      <c r="Q110" s="400"/>
      <c r="R110" s="400"/>
      <c r="S110" s="401"/>
      <c r="T110" s="402"/>
      <c r="U110" s="403">
        <f>U105-U109</f>
        <v>-34140.259999999995</v>
      </c>
      <c r="V110" s="404"/>
      <c r="W110" s="368"/>
    </row>
    <row r="111" spans="2:23" x14ac:dyDescent="0.25">
      <c r="B111" s="405"/>
      <c r="C111" s="406" t="s">
        <v>118</v>
      </c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4"/>
      <c r="U111" s="407"/>
      <c r="V111" s="407"/>
      <c r="W111" s="368"/>
    </row>
    <row r="112" spans="2:23" x14ac:dyDescent="0.25">
      <c r="B112" s="408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10"/>
      <c r="R112" s="410"/>
      <c r="S112" s="410"/>
      <c r="T112" s="411"/>
      <c r="U112" s="412"/>
      <c r="V112" s="412"/>
      <c r="W112" s="368"/>
    </row>
    <row r="113" spans="2:23" x14ac:dyDescent="0.25">
      <c r="B113" s="408"/>
      <c r="C113" s="413"/>
      <c r="D113" s="413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  <c r="T113" s="414"/>
      <c r="U113" s="415"/>
      <c r="V113" s="415"/>
      <c r="W113" s="368"/>
    </row>
    <row r="114" spans="2:23" x14ac:dyDescent="0.25">
      <c r="B114" s="408"/>
      <c r="C114" s="409" t="s">
        <v>119</v>
      </c>
      <c r="D114" s="409"/>
      <c r="E114" s="409"/>
      <c r="F114" s="409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09"/>
      <c r="V114" s="409"/>
      <c r="W114" s="368"/>
    </row>
    <row r="115" spans="2:23" x14ac:dyDescent="0.25">
      <c r="B115" s="408"/>
      <c r="C115" s="416"/>
      <c r="D115" s="416"/>
      <c r="E115" s="416"/>
      <c r="F115" s="416"/>
      <c r="G115" s="416"/>
      <c r="H115" s="417"/>
      <c r="I115" s="417"/>
      <c r="J115" s="417"/>
      <c r="K115" s="417"/>
      <c r="L115" s="417"/>
      <c r="M115" s="417"/>
      <c r="N115" s="417"/>
      <c r="O115" s="417"/>
      <c r="P115" s="417"/>
      <c r="Q115" s="416"/>
      <c r="R115" s="416"/>
      <c r="S115" s="416"/>
      <c r="T115" s="414"/>
      <c r="U115" s="415"/>
      <c r="V115" s="415"/>
      <c r="W115" s="368"/>
    </row>
    <row r="116" spans="2:23" x14ac:dyDescent="0.25">
      <c r="B116" s="418"/>
      <c r="C116" s="409"/>
      <c r="D116" s="409"/>
      <c r="E116" s="409"/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19"/>
      <c r="R116" s="419"/>
      <c r="S116" s="419"/>
      <c r="T116" s="420"/>
      <c r="U116" s="421"/>
      <c r="V116" s="421"/>
      <c r="W116" s="379"/>
    </row>
    <row r="117" spans="2:23" x14ac:dyDescent="0.25">
      <c r="B117" s="418"/>
      <c r="C117" s="409" t="s">
        <v>120</v>
      </c>
      <c r="D117" s="409"/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22"/>
      <c r="R117" s="422"/>
      <c r="S117" s="422"/>
      <c r="T117" s="423"/>
      <c r="U117" s="421"/>
      <c r="V117" s="421"/>
      <c r="W117" s="379"/>
    </row>
    <row r="118" spans="2:23" x14ac:dyDescent="0.25">
      <c r="B118" s="424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25"/>
      <c r="R118" s="425"/>
      <c r="S118" s="425"/>
      <c r="T118" s="358"/>
      <c r="U118" s="421"/>
      <c r="V118" s="421"/>
      <c r="W118" s="379"/>
    </row>
    <row r="119" spans="2:23" x14ac:dyDescent="0.25">
      <c r="B119" s="424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26"/>
      <c r="R119" s="426"/>
      <c r="S119" s="426"/>
      <c r="T119" s="427"/>
      <c r="U119" s="428"/>
      <c r="V119" s="428"/>
      <c r="W119" s="368"/>
    </row>
    <row r="120" spans="2:23" x14ac:dyDescent="0.25">
      <c r="B120" s="429"/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30"/>
      <c r="R120" s="430"/>
      <c r="S120" s="430"/>
      <c r="T120" s="431"/>
      <c r="U120" s="432"/>
      <c r="V120" s="432"/>
      <c r="W120" s="368"/>
    </row>
    <row r="121" spans="2:23" x14ac:dyDescent="0.25">
      <c r="B121" s="430"/>
      <c r="C121" s="430"/>
      <c r="D121" s="430"/>
      <c r="E121" s="430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0"/>
      <c r="T121" s="430"/>
      <c r="U121" s="430"/>
      <c r="V121" s="430"/>
      <c r="W121" s="430"/>
    </row>
    <row r="122" spans="2:23" x14ac:dyDescent="0.25">
      <c r="B122" s="433"/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5"/>
      <c r="U122" s="436"/>
      <c r="V122" s="436"/>
      <c r="W122" s="436"/>
    </row>
    <row r="123" spans="2:23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437"/>
      <c r="V123" s="437"/>
      <c r="W123" s="431"/>
    </row>
    <row r="124" spans="2:23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438"/>
      <c r="V124" s="20"/>
      <c r="W124" s="431"/>
    </row>
    <row r="125" spans="2:23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20"/>
      <c r="V125" s="20"/>
      <c r="W125" s="431"/>
    </row>
    <row r="126" spans="2:23" x14ac:dyDescent="0.25">
      <c r="B126" s="439"/>
      <c r="C126" s="439"/>
      <c r="D126" s="439"/>
      <c r="E126" s="439"/>
      <c r="F126" s="439"/>
      <c r="G126" s="439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18"/>
      <c r="U126" s="440"/>
      <c r="V126" s="440"/>
      <c r="W126" s="431"/>
    </row>
    <row r="127" spans="2:23" x14ac:dyDescent="0.25">
      <c r="B127" s="441"/>
      <c r="C127" s="441"/>
      <c r="D127" s="441"/>
      <c r="E127" s="441"/>
      <c r="F127" s="441"/>
      <c r="G127" s="441"/>
      <c r="H127" s="441"/>
      <c r="I127" s="441"/>
      <c r="J127" s="441"/>
      <c r="K127" s="441"/>
      <c r="L127" s="441"/>
      <c r="M127" s="441"/>
      <c r="N127" s="441"/>
      <c r="O127" s="441"/>
      <c r="P127" s="441"/>
      <c r="Q127" s="441"/>
      <c r="R127" s="441"/>
      <c r="S127" s="441"/>
      <c r="T127" s="442"/>
      <c r="U127" s="440"/>
      <c r="V127" s="440"/>
      <c r="W127" s="431"/>
    </row>
    <row r="128" spans="2:23" x14ac:dyDescent="0.25">
      <c r="B128" s="441"/>
      <c r="C128" s="441"/>
      <c r="D128" s="441"/>
      <c r="E128" s="441"/>
      <c r="F128" s="441"/>
      <c r="G128" s="441"/>
      <c r="H128" s="441"/>
      <c r="I128" s="441"/>
      <c r="J128" s="441"/>
      <c r="K128" s="441"/>
      <c r="L128" s="441"/>
      <c r="M128" s="441"/>
      <c r="N128" s="441"/>
      <c r="O128" s="441"/>
      <c r="P128" s="441"/>
      <c r="Q128" s="441"/>
      <c r="R128" s="441"/>
      <c r="S128" s="441"/>
      <c r="T128" s="442"/>
      <c r="U128" s="440"/>
      <c r="V128" s="440"/>
      <c r="W128" s="431"/>
    </row>
    <row r="129" spans="2:23" x14ac:dyDescent="0.25">
      <c r="B129" s="443"/>
      <c r="C129" s="409"/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44"/>
      <c r="U129" s="445"/>
      <c r="V129" s="445"/>
      <c r="W129" s="431"/>
    </row>
    <row r="130" spans="2:23" x14ac:dyDescent="0.25">
      <c r="B130" s="443"/>
      <c r="C130" s="409"/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44"/>
      <c r="U130" s="428"/>
      <c r="V130" s="428"/>
      <c r="W130" s="431"/>
    </row>
    <row r="131" spans="2:23" x14ac:dyDescent="0.25">
      <c r="B131" s="441"/>
      <c r="C131" s="441"/>
      <c r="D131" s="441"/>
      <c r="E131" s="441"/>
      <c r="F131" s="441"/>
      <c r="G131" s="441"/>
      <c r="H131" s="441"/>
      <c r="I131" s="441"/>
      <c r="J131" s="441"/>
      <c r="K131" s="441"/>
      <c r="L131" s="441"/>
      <c r="M131" s="441"/>
      <c r="N131" s="441"/>
      <c r="O131" s="441"/>
      <c r="P131" s="441"/>
      <c r="Q131" s="441"/>
      <c r="R131" s="441"/>
      <c r="S131" s="441"/>
      <c r="T131" s="442"/>
      <c r="U131" s="440"/>
      <c r="V131" s="440"/>
      <c r="W131" s="431"/>
    </row>
    <row r="132" spans="2:23" x14ac:dyDescent="0.25">
      <c r="B132" s="446"/>
      <c r="C132" s="446"/>
      <c r="D132" s="446"/>
      <c r="E132" s="446"/>
      <c r="F132" s="446"/>
      <c r="G132" s="446"/>
      <c r="H132" s="24"/>
      <c r="I132" s="24"/>
      <c r="J132" s="24"/>
      <c r="K132" s="24"/>
      <c r="L132" s="24"/>
      <c r="M132" s="24"/>
      <c r="N132" s="24"/>
      <c r="O132" s="24"/>
      <c r="P132" s="24"/>
      <c r="Q132" s="431"/>
      <c r="R132" s="431"/>
      <c r="S132" s="431"/>
      <c r="T132" s="431"/>
      <c r="U132" s="447"/>
      <c r="V132" s="447"/>
      <c r="W132" s="431"/>
    </row>
    <row r="133" spans="2:23" x14ac:dyDescent="0.25"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31"/>
    </row>
    <row r="134" spans="2:23" x14ac:dyDescent="0.25">
      <c r="B134" s="441"/>
      <c r="C134" s="441"/>
      <c r="D134" s="441"/>
      <c r="E134" s="441"/>
      <c r="F134" s="441"/>
      <c r="G134" s="441"/>
      <c r="H134" s="441"/>
      <c r="I134" s="441"/>
      <c r="J134" s="441"/>
      <c r="K134" s="441"/>
      <c r="L134" s="441"/>
      <c r="M134" s="441"/>
      <c r="N134" s="441"/>
      <c r="O134" s="441"/>
      <c r="P134" s="441"/>
      <c r="Q134" s="441"/>
      <c r="R134" s="441"/>
      <c r="S134" s="441"/>
      <c r="T134" s="442"/>
      <c r="U134" s="421"/>
      <c r="V134" s="421"/>
      <c r="W134" s="431"/>
    </row>
    <row r="135" spans="2:23" x14ac:dyDescent="0.25">
      <c r="B135" s="441"/>
      <c r="C135" s="441"/>
      <c r="D135" s="441"/>
      <c r="E135" s="441"/>
      <c r="F135" s="441"/>
      <c r="G135" s="441"/>
      <c r="H135" s="441"/>
      <c r="I135" s="441"/>
      <c r="J135" s="441"/>
      <c r="K135" s="441"/>
      <c r="L135" s="441"/>
      <c r="M135" s="441"/>
      <c r="N135" s="441"/>
      <c r="O135" s="441"/>
      <c r="P135" s="441"/>
      <c r="Q135" s="441"/>
      <c r="R135" s="441"/>
      <c r="S135" s="441"/>
      <c r="T135" s="442"/>
      <c r="U135" s="421"/>
      <c r="V135" s="421"/>
      <c r="W135" s="431"/>
    </row>
  </sheetData>
  <mergeCells count="364">
    <mergeCell ref="B134:S134"/>
    <mergeCell ref="U134:V134"/>
    <mergeCell ref="B135:S135"/>
    <mergeCell ref="U135:V135"/>
    <mergeCell ref="C130:S130"/>
    <mergeCell ref="U130:V130"/>
    <mergeCell ref="B131:S131"/>
    <mergeCell ref="U131:V131"/>
    <mergeCell ref="H132:P132"/>
    <mergeCell ref="B133:V133"/>
    <mergeCell ref="B127:S127"/>
    <mergeCell ref="U127:V127"/>
    <mergeCell ref="B128:S128"/>
    <mergeCell ref="U128:V128"/>
    <mergeCell ref="C129:S129"/>
    <mergeCell ref="U129:V129"/>
    <mergeCell ref="B121:W121"/>
    <mergeCell ref="B122:S122"/>
    <mergeCell ref="U122:W122"/>
    <mergeCell ref="U123:V123"/>
    <mergeCell ref="B126:S126"/>
    <mergeCell ref="U126:V126"/>
    <mergeCell ref="C119:P119"/>
    <mergeCell ref="Q119:S119"/>
    <mergeCell ref="U119:V119"/>
    <mergeCell ref="B120:P120"/>
    <mergeCell ref="Q120:S120"/>
    <mergeCell ref="U120:V120"/>
    <mergeCell ref="C117:P117"/>
    <mergeCell ref="Q117:S117"/>
    <mergeCell ref="U117:V117"/>
    <mergeCell ref="C118:P118"/>
    <mergeCell ref="Q118:S118"/>
    <mergeCell ref="U118:V118"/>
    <mergeCell ref="C114:V114"/>
    <mergeCell ref="C115:G115"/>
    <mergeCell ref="Q115:S115"/>
    <mergeCell ref="U115:V115"/>
    <mergeCell ref="C116:P116"/>
    <mergeCell ref="Q116:S116"/>
    <mergeCell ref="U116:V116"/>
    <mergeCell ref="C111:T111"/>
    <mergeCell ref="U111:V111"/>
    <mergeCell ref="C112:P112"/>
    <mergeCell ref="Q112:S112"/>
    <mergeCell ref="U112:V112"/>
    <mergeCell ref="C113:S113"/>
    <mergeCell ref="U113:V113"/>
    <mergeCell ref="C108:S108"/>
    <mergeCell ref="U108:V108"/>
    <mergeCell ref="B109:S109"/>
    <mergeCell ref="U109:V109"/>
    <mergeCell ref="B110:S110"/>
    <mergeCell ref="U110:V110"/>
    <mergeCell ref="B105:S105"/>
    <mergeCell ref="U105:V105"/>
    <mergeCell ref="C106:S106"/>
    <mergeCell ref="U106:V106"/>
    <mergeCell ref="C107:S107"/>
    <mergeCell ref="U107:V107"/>
    <mergeCell ref="B101:T101"/>
    <mergeCell ref="U101:W101"/>
    <mergeCell ref="B102:V102"/>
    <mergeCell ref="B103:S103"/>
    <mergeCell ref="U103:V103"/>
    <mergeCell ref="B104:S104"/>
    <mergeCell ref="U104:V104"/>
    <mergeCell ref="C97:P97"/>
    <mergeCell ref="Q97:S97"/>
    <mergeCell ref="U97:V97"/>
    <mergeCell ref="C98:P98"/>
    <mergeCell ref="Q98:S98"/>
    <mergeCell ref="B99:P99"/>
    <mergeCell ref="Q99:S99"/>
    <mergeCell ref="U99:V99"/>
    <mergeCell ref="C95:P95"/>
    <mergeCell ref="Q95:S95"/>
    <mergeCell ref="U95:V95"/>
    <mergeCell ref="C96:P96"/>
    <mergeCell ref="Q96:S96"/>
    <mergeCell ref="U96:V96"/>
    <mergeCell ref="Q92:S92"/>
    <mergeCell ref="U92:V92"/>
    <mergeCell ref="C93:P93"/>
    <mergeCell ref="Q93:S93"/>
    <mergeCell ref="U93:V93"/>
    <mergeCell ref="C94:P94"/>
    <mergeCell ref="Q94:S94"/>
    <mergeCell ref="C90:P90"/>
    <mergeCell ref="Q90:S90"/>
    <mergeCell ref="U90:V90"/>
    <mergeCell ref="C91:P91"/>
    <mergeCell ref="Q91:S91"/>
    <mergeCell ref="U91:V91"/>
    <mergeCell ref="Q85:S85"/>
    <mergeCell ref="U85:V85"/>
    <mergeCell ref="C86:P86"/>
    <mergeCell ref="Q86:S86"/>
    <mergeCell ref="U86:V86"/>
    <mergeCell ref="C88:P88"/>
    <mergeCell ref="Q88:S88"/>
    <mergeCell ref="U88:V88"/>
    <mergeCell ref="C80:P80"/>
    <mergeCell ref="U80:V80"/>
    <mergeCell ref="C82:P82"/>
    <mergeCell ref="Q82:S82"/>
    <mergeCell ref="U82:V82"/>
    <mergeCell ref="C83:P83"/>
    <mergeCell ref="Q83:S83"/>
    <mergeCell ref="U83:V83"/>
    <mergeCell ref="C76:P76"/>
    <mergeCell ref="U76:V76"/>
    <mergeCell ref="C77:P77"/>
    <mergeCell ref="U77:V77"/>
    <mergeCell ref="C79:P79"/>
    <mergeCell ref="Q79:S79"/>
    <mergeCell ref="U79:V79"/>
    <mergeCell ref="C73:P73"/>
    <mergeCell ref="Q73:S73"/>
    <mergeCell ref="U73:V73"/>
    <mergeCell ref="C74:P74"/>
    <mergeCell ref="U74:V74"/>
    <mergeCell ref="C75:P75"/>
    <mergeCell ref="U75:V75"/>
    <mergeCell ref="C69:P69"/>
    <mergeCell ref="U69:V69"/>
    <mergeCell ref="C70:P70"/>
    <mergeCell ref="C71:P71"/>
    <mergeCell ref="C72:P72"/>
    <mergeCell ref="Q72:S72"/>
    <mergeCell ref="U72:V72"/>
    <mergeCell ref="C67:P67"/>
    <mergeCell ref="Q67:S67"/>
    <mergeCell ref="U67:V67"/>
    <mergeCell ref="C68:P68"/>
    <mergeCell ref="Q68:S68"/>
    <mergeCell ref="U68:V68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0:P60"/>
    <mergeCell ref="U60:V60"/>
    <mergeCell ref="C61:P61"/>
    <mergeCell ref="U61:V61"/>
    <mergeCell ref="C62:P62"/>
    <mergeCell ref="Q62:S62"/>
    <mergeCell ref="U62:V62"/>
    <mergeCell ref="C56:P56"/>
    <mergeCell ref="C57:P57"/>
    <mergeCell ref="C58:P58"/>
    <mergeCell ref="U58:V58"/>
    <mergeCell ref="C59:P59"/>
    <mergeCell ref="U59:V59"/>
    <mergeCell ref="C52:P52"/>
    <mergeCell ref="Q52:S52"/>
    <mergeCell ref="U52:V52"/>
    <mergeCell ref="C53:P53"/>
    <mergeCell ref="C54:P54"/>
    <mergeCell ref="C55:P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R38:AV38"/>
    <mergeCell ref="AW38:AX38"/>
    <mergeCell ref="AY38:AY39"/>
    <mergeCell ref="O39:P39"/>
    <mergeCell ref="Q39:S39"/>
    <mergeCell ref="T39:W39"/>
    <mergeCell ref="AR39:AT39"/>
    <mergeCell ref="AU39:AV39"/>
    <mergeCell ref="B38:I38"/>
    <mergeCell ref="J38:K38"/>
    <mergeCell ref="L38:N38"/>
    <mergeCell ref="O38:P38"/>
    <mergeCell ref="Q38:S38"/>
    <mergeCell ref="AC38:AQ39"/>
    <mergeCell ref="B36:I36"/>
    <mergeCell ref="J36:K36"/>
    <mergeCell ref="L36:N36"/>
    <mergeCell ref="O36:P36"/>
    <mergeCell ref="Q36:S36"/>
    <mergeCell ref="B37:I37"/>
    <mergeCell ref="J37:K37"/>
    <mergeCell ref="L37:N37"/>
    <mergeCell ref="O37:P37"/>
    <mergeCell ref="Q37:S37"/>
    <mergeCell ref="B34:I34"/>
    <mergeCell ref="J34:K34"/>
    <mergeCell ref="L34:N34"/>
    <mergeCell ref="O34:P34"/>
    <mergeCell ref="Q34:S34"/>
    <mergeCell ref="B35:I35"/>
    <mergeCell ref="J35:K35"/>
    <mergeCell ref="L35:N35"/>
    <mergeCell ref="O35:P35"/>
    <mergeCell ref="Q35:S35"/>
    <mergeCell ref="B32:I32"/>
    <mergeCell ref="J32:K32"/>
    <mergeCell ref="L32:N32"/>
    <mergeCell ref="O32:P32"/>
    <mergeCell ref="Q32:S32"/>
    <mergeCell ref="B33:I33"/>
    <mergeCell ref="J33:K33"/>
    <mergeCell ref="L33:N33"/>
    <mergeCell ref="O33:P33"/>
    <mergeCell ref="Q33:S33"/>
    <mergeCell ref="B30:I30"/>
    <mergeCell ref="J30:K30"/>
    <mergeCell ref="L30:N30"/>
    <mergeCell ref="O30:P30"/>
    <mergeCell ref="Q30:S30"/>
    <mergeCell ref="B31:I31"/>
    <mergeCell ref="J31:K31"/>
    <mergeCell ref="L31:N31"/>
    <mergeCell ref="O31:P31"/>
    <mergeCell ref="Q31:S31"/>
    <mergeCell ref="B28:I28"/>
    <mergeCell ref="J28:K28"/>
    <mergeCell ref="L28:N28"/>
    <mergeCell ref="O28:P28"/>
    <mergeCell ref="Q28:S28"/>
    <mergeCell ref="B29:I29"/>
    <mergeCell ref="J29:K29"/>
    <mergeCell ref="L29:N29"/>
    <mergeCell ref="O29:P29"/>
    <mergeCell ref="Q29:S29"/>
    <mergeCell ref="C26:P26"/>
    <mergeCell ref="B27:I27"/>
    <mergeCell ref="J27:K27"/>
    <mergeCell ref="L27:N27"/>
    <mergeCell ref="O27:P27"/>
    <mergeCell ref="Q27:S27"/>
    <mergeCell ref="B24:I24"/>
    <mergeCell ref="J24:K24"/>
    <mergeCell ref="L24:N24"/>
    <mergeCell ref="O24:P24"/>
    <mergeCell ref="B25:N25"/>
    <mergeCell ref="O25:S25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1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К.Маркса,98(20)</vt:lpstr>
      <vt:lpstr>'К.Маркса,98(20)'!Область_печати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2021-03-27T17:42:04Z</dcterms:created>
  <dcterms:modified xsi:type="dcterms:W3CDTF">2021-03-27T17:42:04Z</dcterms:modified>
</cp:coreProperties>
</file>