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D536270D-F54A-4E8E-8CD7-60668068116B}" xr6:coauthVersionLast="45" xr6:coauthVersionMax="45" xr10:uidLastSave="{00000000-0000-0000-0000-000000000000}"/>
  <bookViews>
    <workbookView xWindow="-120" yWindow="-120" windowWidth="29040" windowHeight="15840" xr2:uid="{B802669A-8195-4AE4-BA63-23BCCFB6D0A0}"/>
  </bookViews>
  <sheets>
    <sheet name="Надежд.3(20)" sheetId="1" r:id="rId1"/>
  </sheets>
  <definedNames>
    <definedName name="_xlnm._FilterDatabase" localSheetId="0" hidden="1">'Надежд.3(20)'!$B$100:$W$110</definedName>
    <definedName name="_xlnm.Print_Area" localSheetId="0">'Надежд.3(20)'!$A$1:$W$134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8" i="1" l="1"/>
  <c r="U103" i="1"/>
  <c r="U104" i="1" s="1"/>
  <c r="U109" i="1" s="1"/>
  <c r="T98" i="1"/>
  <c r="U92" i="1"/>
  <c r="W92" i="1" s="1"/>
  <c r="U86" i="1"/>
  <c r="W86" i="1" s="1"/>
  <c r="U81" i="1"/>
  <c r="U80" i="1" s="1"/>
  <c r="W80" i="1" s="1"/>
  <c r="U77" i="1"/>
  <c r="U57" i="1"/>
  <c r="U56" i="1" s="1"/>
  <c r="U43" i="1"/>
  <c r="AX40" i="1"/>
  <c r="AY40" i="1" s="1"/>
  <c r="AW40" i="1"/>
  <c r="AU40" i="1"/>
  <c r="AR40" i="1"/>
  <c r="Q39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L23" i="1"/>
  <c r="O23" i="1" s="1"/>
  <c r="Q23" i="1" s="1"/>
  <c r="Q22" i="1"/>
  <c r="O21" i="1"/>
  <c r="O24" i="1" s="1"/>
  <c r="L21" i="1"/>
  <c r="G9" i="1"/>
  <c r="W94" i="1" s="1"/>
  <c r="Q21" i="1" l="1"/>
  <c r="Q80" i="1"/>
  <c r="Q83" i="1"/>
  <c r="Q96" i="1"/>
  <c r="U96" i="1" s="1"/>
  <c r="W96" i="1" s="1"/>
  <c r="W43" i="1"/>
  <c r="Q77" i="1"/>
  <c r="W83" i="1"/>
  <c r="Q89" i="1"/>
  <c r="Q50" i="1"/>
  <c r="U50" i="1" s="1"/>
  <c r="W50" i="1" s="1"/>
  <c r="Q71" i="1"/>
  <c r="U71" i="1" s="1"/>
  <c r="W71" i="1" s="1"/>
  <c r="Q86" i="1"/>
  <c r="W89" i="1"/>
  <c r="Q94" i="1"/>
  <c r="Q43" i="1"/>
  <c r="Q98" i="1" s="1"/>
  <c r="Q61" i="1"/>
  <c r="U61" i="1" s="1"/>
  <c r="W61" i="1" s="1"/>
  <c r="W77" i="1"/>
  <c r="Q92" i="1"/>
  <c r="W98" i="1" l="1"/>
  <c r="U98" i="1"/>
  <c r="U100" i="1" s="1"/>
</calcChain>
</file>

<file path=xl/sharedStrings.xml><?xml version="1.0" encoding="utf-8"?>
<sst xmlns="http://schemas.openxmlformats.org/spreadsheetml/2006/main" count="127" uniqueCount="118">
  <si>
    <t>МУЖРЭП №5</t>
  </si>
  <si>
    <t>Лицевой счет по начислению и расходованию денежных средств</t>
  </si>
  <si>
    <t>период</t>
  </si>
  <si>
    <t>по</t>
  </si>
  <si>
    <t>Надежденский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</si>
  <si>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</si>
  <si>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</si>
  <si>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</si>
  <si>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</si>
  <si>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</si>
  <si>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</si>
  <si>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</si>
  <si>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мягкая</t>
  </si>
  <si>
    <t xml:space="preserve"> х/в, г/в, ц/отопл., водоотведение, электоснабжение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</si>
  <si>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</si>
  <si>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</si>
  <si>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</si>
  <si>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</si>
  <si>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</si>
  <si>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</si>
  <si>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хвс-269,5, э.э-1169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</si>
  <si>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</si>
  <si>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</si>
  <si>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</si>
  <si>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</si>
  <si>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</si>
  <si>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</si>
  <si>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</si>
  <si>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</si>
  <si>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</si>
  <si>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</si>
  <si>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</si>
  <si>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</si>
  <si>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</si>
  <si>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</si>
  <si>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</si>
  <si>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</si>
  <si>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</si>
  <si>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</si>
  <si>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</si>
  <si>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</si>
  <si>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</si>
  <si>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</si>
  <si>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</si>
  <si>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</si>
  <si>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</si>
  <si>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</si>
  <si>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гвс и отопление</t>
  </si>
  <si>
    <t>Обращение ТКО</t>
  </si>
  <si>
    <t>план (калькуляция)</t>
  </si>
  <si>
    <t>ФАКТ</t>
  </si>
  <si>
    <t>разница</t>
  </si>
  <si>
    <t>расходы по содержанию ОДН (ХВС)</t>
  </si>
  <si>
    <t>Сумма за период</t>
  </si>
  <si>
    <t>на 1м2</t>
  </si>
  <si>
    <t>расходы по содержанию ОДН (э/э)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</si>
  <si>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</si>
  <si>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</si>
  <si>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</si>
  <si>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</si>
  <si>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</si>
  <si>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</si>
  <si>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</si>
  <si>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</si>
  <si>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</si>
  <si>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t>Установка информац.табличек(акт июль,2020)</t>
  </si>
  <si>
    <t>Ремонт штукатурки подъезда №3 акт от 15.09.20</t>
  </si>
  <si>
    <t>Замена участка канализации в подвале акт от 05.11.20 смета</t>
  </si>
  <si>
    <r>
      <t>Аварийное обслуживание  систем отопления, ГВС,ХВС,В/О,электроснабжения МКД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</si>
  <si>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</si>
  <si>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>Обследование инжинерных сетей хвс,гвс,отопления,водоотведенияя</t>
  </si>
  <si>
    <t xml:space="preserve">Выезд на обследование канализации  </t>
  </si>
  <si>
    <t xml:space="preserve">Выезд на обследование гвс </t>
  </si>
  <si>
    <t>Аварийное обслуживание МУП ЖЭУ №7</t>
  </si>
  <si>
    <t>акт №226 от 30.06.2020 кв.41</t>
  </si>
  <si>
    <t>акт №346 от 30.09.2020 кв.41</t>
  </si>
  <si>
    <t>акт 388 от 31.10.2020 кв.41</t>
  </si>
  <si>
    <t>3</t>
  </si>
  <si>
    <t>Техническое обслуживание инженерных сетей электроснабжения МКД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</si>
  <si>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</si>
  <si>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</si>
  <si>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</si>
  <si>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</si>
  <si>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</si>
  <si>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Замена ламп накаливания</t>
  </si>
  <si>
    <t>Осмотр и тех обслуживание электроустановок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</si>
  <si>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</si>
  <si>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</si>
  <si>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</si>
  <si>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</si>
  <si>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</si>
  <si>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</si>
  <si>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>5</t>
  </si>
  <si>
    <t>Поверка вентканалов ИП Моисеенко</t>
  </si>
  <si>
    <t>6</t>
  </si>
  <si>
    <t>ТО узла учета расхода тепловой энергии   "Теплосеть"</t>
  </si>
  <si>
    <t>акты:У-281 от 24.01.20,У-998 от 24.02.20,У-1693 от 24.03.20,У-2344 от 24.04.2020,У-3081 от 25.05.2020,У-3629 от 25.06.20,У-3958 от 27.07.20,У-4658 от 25.08.20,У-5233 от 24.09.20,У-5875 от 26.10.20,У-6570 от 25.11.20,У-7854 от 28.12.20</t>
  </si>
  <si>
    <t>7</t>
  </si>
  <si>
    <t>ТО внутридомовых и наружних газопроводов  по договору "Ставропольгоргаз"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</si>
  <si>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</si>
  <si>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</si>
  <si>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травы вокруг дома, детская площ.:акт от 14.05.2020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</si>
  <si>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</si>
  <si>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</si>
  <si>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</si>
  <si>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</si>
  <si>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</si>
  <si>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</si>
  <si>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</si>
  <si>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</si>
  <si>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</si>
  <si>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</si>
  <si>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</si>
  <si>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</si>
  <si>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</si>
  <si>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Результат</t>
  </si>
  <si>
    <t xml:space="preserve">Экономист :                                      ________________________                        И.В.Семенихина                                                 </t>
  </si>
  <si>
    <t xml:space="preserve">Старший по дому:                        ________________________                       О.А. Малахова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</si>
</sst>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i/>
      <sz val="9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10"/>
      <name val="Arial"/>
      <family val="2"/>
    </font>
    <font>
      <i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DCDCDC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4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1" fontId="4" fillId="3" borderId="5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3" borderId="8" xfId="0" applyNumberFormat="1" applyFont="1" applyFill="1" applyBorder="1" applyAlignment="1">
      <alignment horizontal="center" wrapText="1"/>
    </xf>
    <xf numFmtId="2" fontId="8" fillId="3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9" xfId="0" applyNumberFormat="1" applyFont="1" applyFill="1" applyBorder="1" applyAlignment="1">
      <alignment horizontal="center" vertical="center"/>
    </xf>
    <xf numFmtId="4" fontId="10" fillId="5" borderId="13" xfId="0" applyNumberFormat="1" applyFont="1" applyFill="1" applyBorder="1" applyAlignment="1">
      <alignment horizontal="center" vertical="center"/>
    </xf>
    <xf numFmtId="4" fontId="11" fillId="6" borderId="0" xfId="0" applyNumberFormat="1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 wrapText="1"/>
    </xf>
    <xf numFmtId="2" fontId="15" fillId="3" borderId="5" xfId="0" applyNumberFormat="1" applyFont="1" applyFill="1" applyBorder="1" applyAlignment="1">
      <alignment horizontal="center"/>
    </xf>
    <xf numFmtId="2" fontId="15" fillId="3" borderId="8" xfId="0" applyNumberFormat="1" applyFont="1" applyFill="1" applyBorder="1" applyAlignment="1">
      <alignment horizontal="center"/>
    </xf>
    <xf numFmtId="2" fontId="15" fillId="3" borderId="22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4" fontId="15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16" fillId="0" borderId="0" xfId="0" applyFont="1"/>
    <xf numFmtId="0" fontId="17" fillId="4" borderId="16" xfId="0" applyFont="1" applyFill="1" applyBorder="1" applyAlignment="1">
      <alignment horizontal="center"/>
    </xf>
    <xf numFmtId="4" fontId="19" fillId="4" borderId="23" xfId="0" applyNumberFormat="1" applyFont="1" applyFill="1" applyBorder="1" applyAlignment="1">
      <alignment horizontal="center"/>
    </xf>
    <xf numFmtId="4" fontId="19" fillId="4" borderId="22" xfId="0" applyNumberFormat="1" applyFont="1" applyFill="1" applyBorder="1" applyAlignment="1">
      <alignment horizontal="center"/>
    </xf>
    <xf numFmtId="4" fontId="19" fillId="4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5" fillId="3" borderId="8" xfId="0" applyFont="1" applyFill="1" applyBorder="1" applyAlignment="1">
      <alignment horizontal="left"/>
    </xf>
    <xf numFmtId="0" fontId="15" fillId="3" borderId="22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2" fontId="15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vertical="center"/>
    </xf>
    <xf numFmtId="0" fontId="23" fillId="7" borderId="25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textRotation="90" wrapText="1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3" fillId="7" borderId="24" xfId="1" applyFont="1" applyFill="1" applyBorder="1" applyAlignment="1">
      <alignment horizontal="center" wrapText="1"/>
    </xf>
    <xf numFmtId="0" fontId="23" fillId="7" borderId="24" xfId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3" fillId="7" borderId="24" xfId="1" applyFont="1" applyFill="1" applyBorder="1" applyAlignment="1">
      <alignment horizontal="center" vertical="center"/>
    </xf>
    <xf numFmtId="0" fontId="23" fillId="7" borderId="26" xfId="1" applyFont="1" applyFill="1" applyBorder="1" applyAlignment="1">
      <alignment horizontal="center" wrapText="1"/>
    </xf>
    <xf numFmtId="0" fontId="23" fillId="7" borderId="26" xfId="1" applyFont="1" applyFill="1" applyBorder="1" applyAlignment="1">
      <alignment horizontal="center" textRotation="90" wrapText="1"/>
    </xf>
    <xf numFmtId="0" fontId="25" fillId="3" borderId="2" xfId="0" applyFont="1" applyFill="1" applyBorder="1"/>
    <xf numFmtId="0" fontId="25" fillId="3" borderId="3" xfId="0" applyFont="1" applyFill="1" applyBorder="1"/>
    <xf numFmtId="0" fontId="25" fillId="3" borderId="4" xfId="0" applyFont="1" applyFill="1" applyBorder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7" borderId="24" xfId="1" applyNumberFormat="1" applyFont="1" applyFill="1" applyBorder="1" applyAlignment="1">
      <alignment horizontal="left"/>
    </xf>
    <xf numFmtId="0" fontId="19" fillId="7" borderId="24" xfId="1" applyFont="1" applyFill="1" applyBorder="1" applyAlignment="1">
      <alignment horizontal="left" wrapText="1"/>
    </xf>
    <xf numFmtId="4" fontId="17" fillId="7" borderId="26" xfId="1" applyNumberFormat="1" applyFont="1" applyFill="1" applyBorder="1" applyAlignment="1">
      <alignment horizontal="center"/>
    </xf>
    <xf numFmtId="2" fontId="26" fillId="7" borderId="24" xfId="1" applyNumberFormat="1" applyFont="1" applyFill="1" applyBorder="1" applyAlignment="1">
      <alignment horizontal="center"/>
    </xf>
    <xf numFmtId="4" fontId="27" fillId="7" borderId="26" xfId="1" applyNumberFormat="1" applyFont="1" applyFill="1" applyBorder="1" applyAlignment="1">
      <alignment horizontal="center"/>
    </xf>
    <xf numFmtId="2" fontId="28" fillId="7" borderId="24" xfId="1" applyNumberFormat="1" applyFont="1" applyFill="1" applyBorder="1" applyAlignment="1">
      <alignment horizontal="center"/>
    </xf>
    <xf numFmtId="2" fontId="29" fillId="7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3" fillId="7" borderId="0" xfId="1" applyNumberFormat="1" applyFont="1" applyFill="1" applyAlignment="1">
      <alignment horizontal="left"/>
    </xf>
    <xf numFmtId="0" fontId="19" fillId="7" borderId="0" xfId="1" applyFont="1" applyFill="1" applyAlignment="1">
      <alignment horizontal="left" wrapText="1"/>
    </xf>
    <xf numFmtId="4" fontId="17" fillId="7" borderId="0" xfId="1" applyNumberFormat="1" applyFont="1" applyFill="1" applyAlignment="1">
      <alignment horizontal="center"/>
    </xf>
    <xf numFmtId="2" fontId="26" fillId="7" borderId="0" xfId="1" applyNumberFormat="1" applyFont="1" applyFill="1" applyAlignment="1">
      <alignment horizontal="center"/>
    </xf>
    <xf numFmtId="4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2" fontId="29" fillId="7" borderId="0" xfId="1" applyNumberFormat="1" applyFont="1" applyFill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24" fillId="3" borderId="16" xfId="0" applyFont="1" applyFill="1" applyBorder="1" applyAlignment="1">
      <alignment horizontal="center"/>
    </xf>
    <xf numFmtId="0" fontId="32" fillId="3" borderId="16" xfId="0" applyFont="1" applyFill="1" applyBorder="1"/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1" fontId="32" fillId="3" borderId="35" xfId="0" applyNumberFormat="1" applyFont="1" applyFill="1" applyBorder="1" applyAlignment="1">
      <alignment horizontal="center"/>
    </xf>
    <xf numFmtId="1" fontId="32" fillId="3" borderId="31" xfId="0" applyNumberFormat="1" applyFont="1" applyFill="1" applyBorder="1" applyAlignment="1">
      <alignment horizontal="center"/>
    </xf>
    <xf numFmtId="1" fontId="32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49" fontId="24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0" fontId="33" fillId="3" borderId="35" xfId="0" applyFont="1" applyFill="1" applyBorder="1" applyAlignment="1">
      <alignment horizontal="left"/>
    </xf>
    <xf numFmtId="0" fontId="33" fillId="3" borderId="31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left"/>
    </xf>
    <xf numFmtId="0" fontId="33" fillId="3" borderId="35" xfId="0" applyFont="1" applyFill="1" applyBorder="1"/>
    <xf numFmtId="0" fontId="33" fillId="3" borderId="31" xfId="0" applyFont="1" applyFill="1" applyBorder="1"/>
    <xf numFmtId="0" fontId="33" fillId="3" borderId="36" xfId="0" applyFont="1" applyFill="1" applyBorder="1"/>
    <xf numFmtId="0" fontId="33" fillId="3" borderId="35" xfId="0" applyFont="1" applyFill="1" applyBorder="1" applyAlignment="1">
      <alignment horizontal="left" wrapText="1"/>
    </xf>
    <xf numFmtId="0" fontId="33" fillId="3" borderId="31" xfId="0" applyFont="1" applyFill="1" applyBorder="1" applyAlignment="1">
      <alignment horizontal="left" wrapText="1"/>
    </xf>
    <xf numFmtId="0" fontId="33" fillId="3" borderId="36" xfId="0" applyFont="1" applyFill="1" applyBorder="1" applyAlignment="1">
      <alignment horizontal="left" wrapText="1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0" fontId="30" fillId="3" borderId="35" xfId="0" applyFont="1" applyFill="1" applyBorder="1"/>
    <xf numFmtId="0" fontId="30" fillId="3" borderId="31" xfId="0" applyFont="1" applyFill="1" applyBorder="1"/>
    <xf numFmtId="0" fontId="30" fillId="3" borderId="36" xfId="0" applyFont="1" applyFill="1" applyBorder="1"/>
    <xf numFmtId="0" fontId="32" fillId="3" borderId="35" xfId="0" applyFont="1" applyFill="1" applyBorder="1" applyAlignment="1">
      <alignment horizontal="left" vertical="top" wrapText="1"/>
    </xf>
    <xf numFmtId="0" fontId="32" fillId="3" borderId="31" xfId="0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2" fontId="23" fillId="3" borderId="35" xfId="0" applyNumberFormat="1" applyFont="1" applyFill="1" applyBorder="1" applyAlignment="1">
      <alignment horizontal="center" vertical="center"/>
    </xf>
    <xf numFmtId="2" fontId="23" fillId="3" borderId="36" xfId="0" applyNumberFormat="1" applyFont="1" applyFill="1" applyBorder="1" applyAlignment="1">
      <alignment horizontal="center" vertical="center"/>
    </xf>
    <xf numFmtId="0" fontId="35" fillId="3" borderId="35" xfId="0" applyFont="1" applyFill="1" applyBorder="1"/>
    <xf numFmtId="0" fontId="35" fillId="3" borderId="31" xfId="0" applyFont="1" applyFill="1" applyBorder="1"/>
    <xf numFmtId="0" fontId="35" fillId="3" borderId="36" xfId="0" applyFont="1" applyFill="1" applyBorder="1"/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/>
    <xf numFmtId="0" fontId="32" fillId="3" borderId="31" xfId="0" applyFont="1" applyFill="1" applyBorder="1"/>
    <xf numFmtId="0" fontId="32" fillId="3" borderId="36" xfId="0" applyFont="1" applyFill="1" applyBorder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/>
    <xf numFmtId="0" fontId="30" fillId="3" borderId="31" xfId="0" applyFont="1" applyFill="1" applyBorder="1"/>
    <xf numFmtId="165" fontId="30" fillId="3" borderId="1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16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164" fontId="30" fillId="3" borderId="35" xfId="0" applyNumberFormat="1" applyFont="1" applyFill="1" applyBorder="1" applyAlignment="1">
      <alignment horizontal="center"/>
    </xf>
    <xf numFmtId="164" fontId="30" fillId="3" borderId="31" xfId="0" applyNumberFormat="1" applyFont="1" applyFill="1" applyBorder="1" applyAlignment="1">
      <alignment horizontal="center"/>
    </xf>
    <xf numFmtId="164" fontId="30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30" fillId="3" borderId="37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 vertical="center"/>
    </xf>
    <xf numFmtId="2" fontId="19" fillId="3" borderId="39" xfId="0" applyNumberFormat="1" applyFont="1" applyFill="1" applyBorder="1" applyAlignment="1">
      <alignment horizontal="center" vertical="center"/>
    </xf>
    <xf numFmtId="2" fontId="19" fillId="3" borderId="40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2" fontId="30" fillId="3" borderId="37" xfId="0" applyNumberFormat="1" applyFont="1" applyFill="1" applyBorder="1" applyAlignment="1">
      <alignment horizontal="center"/>
    </xf>
    <xf numFmtId="0" fontId="38" fillId="4" borderId="1" xfId="0" applyFont="1" applyFill="1" applyBorder="1" applyAlignment="1">
      <alignment horizontal="center"/>
    </xf>
    <xf numFmtId="4" fontId="39" fillId="4" borderId="1" xfId="0" applyNumberFormat="1" applyFont="1" applyFill="1" applyBorder="1" applyAlignment="1">
      <alignment horizontal="center"/>
    </xf>
    <xf numFmtId="0" fontId="39" fillId="4" borderId="1" xfId="0" applyFont="1" applyFill="1" applyBorder="1" applyAlignment="1">
      <alignment horizontal="center"/>
    </xf>
    <xf numFmtId="2" fontId="40" fillId="4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2" fontId="30" fillId="4" borderId="1" xfId="0" applyNumberFormat="1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4" fontId="39" fillId="3" borderId="0" xfId="0" applyNumberFormat="1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2" fontId="40" fillId="3" borderId="0" xfId="0" applyNumberFormat="1" applyFont="1" applyFill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" fontId="5" fillId="8" borderId="4" xfId="0" applyNumberFormat="1" applyFont="1" applyFill="1" applyBorder="1" applyAlignment="1">
      <alignment horizontal="center" vertical="center"/>
    </xf>
    <xf numFmtId="0" fontId="42" fillId="3" borderId="42" xfId="0" applyFont="1" applyFill="1" applyBorder="1" applyAlignment="1">
      <alignment horizontal="center" vertical="center"/>
    </xf>
    <xf numFmtId="0" fontId="42" fillId="3" borderId="43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2" fontId="43" fillId="3" borderId="0" xfId="0" applyNumberFormat="1" applyFont="1" applyFill="1" applyAlignment="1">
      <alignment horizontal="center"/>
    </xf>
    <xf numFmtId="0" fontId="24" fillId="4" borderId="42" xfId="0" applyFont="1" applyFill="1" applyBorder="1" applyAlignment="1">
      <alignment horizontal="left"/>
    </xf>
    <xf numFmtId="0" fontId="24" fillId="4" borderId="43" xfId="0" applyFont="1" applyFill="1" applyBorder="1" applyAlignment="1">
      <alignment horizontal="left"/>
    </xf>
    <xf numFmtId="0" fontId="24" fillId="4" borderId="44" xfId="0" applyFont="1" applyFill="1" applyBorder="1" applyAlignment="1">
      <alignment horizontal="left"/>
    </xf>
    <xf numFmtId="2" fontId="24" fillId="4" borderId="43" xfId="0" applyNumberFormat="1" applyFont="1" applyFill="1" applyBorder="1" applyAlignment="1">
      <alignment horizontal="center" wrapText="1"/>
    </xf>
    <xf numFmtId="4" fontId="44" fillId="4" borderId="42" xfId="0" applyNumberFormat="1" applyFont="1" applyFill="1" applyBorder="1" applyAlignment="1">
      <alignment horizontal="center"/>
    </xf>
    <xf numFmtId="4" fontId="44" fillId="4" borderId="44" xfId="0" applyNumberFormat="1" applyFont="1" applyFill="1" applyBorder="1" applyAlignment="1">
      <alignment horizontal="center"/>
    </xf>
    <xf numFmtId="0" fontId="45" fillId="4" borderId="42" xfId="0" applyFont="1" applyFill="1" applyBorder="1" applyAlignment="1">
      <alignment horizontal="left"/>
    </xf>
    <xf numFmtId="0" fontId="45" fillId="4" borderId="43" xfId="0" applyFont="1" applyFill="1" applyBorder="1" applyAlignment="1">
      <alignment horizontal="left"/>
    </xf>
    <xf numFmtId="0" fontId="45" fillId="4" borderId="44" xfId="0" applyFont="1" applyFill="1" applyBorder="1" applyAlignment="1">
      <alignment horizontal="left"/>
    </xf>
    <xf numFmtId="2" fontId="45" fillId="4" borderId="43" xfId="0" applyNumberFormat="1" applyFont="1" applyFill="1" applyBorder="1" applyAlignment="1">
      <alignment horizontal="center" wrapText="1"/>
    </xf>
    <xf numFmtId="2" fontId="46" fillId="3" borderId="0" xfId="0" applyNumberFormat="1" applyFont="1" applyFill="1" applyAlignment="1">
      <alignment horizontal="center"/>
    </xf>
    <xf numFmtId="0" fontId="45" fillId="4" borderId="45" xfId="0" applyFont="1" applyFill="1" applyBorder="1" applyAlignment="1">
      <alignment horizontal="left"/>
    </xf>
    <xf numFmtId="0" fontId="45" fillId="4" borderId="46" xfId="0" applyFont="1" applyFill="1" applyBorder="1" applyAlignment="1">
      <alignment horizontal="left"/>
    </xf>
    <xf numFmtId="0" fontId="45" fillId="4" borderId="47" xfId="0" applyFont="1" applyFill="1" applyBorder="1" applyAlignment="1">
      <alignment horizontal="left"/>
    </xf>
    <xf numFmtId="2" fontId="45" fillId="4" borderId="48" xfId="0" applyNumberFormat="1" applyFont="1" applyFill="1" applyBorder="1" applyAlignment="1">
      <alignment horizontal="center" wrapText="1"/>
    </xf>
    <xf numFmtId="4" fontId="47" fillId="4" borderId="49" xfId="0" applyNumberFormat="1" applyFont="1" applyFill="1" applyBorder="1" applyAlignment="1">
      <alignment horizontal="center"/>
    </xf>
    <xf numFmtId="0" fontId="47" fillId="4" borderId="50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4" fontId="32" fillId="3" borderId="35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45" fillId="4" borderId="51" xfId="0" applyFont="1" applyFill="1" applyBorder="1" applyAlignment="1">
      <alignment horizontal="left"/>
    </xf>
    <xf numFmtId="0" fontId="45" fillId="4" borderId="52" xfId="0" applyFont="1" applyFill="1" applyBorder="1" applyAlignment="1">
      <alignment horizontal="left"/>
    </xf>
    <xf numFmtId="0" fontId="45" fillId="4" borderId="53" xfId="0" applyFont="1" applyFill="1" applyBorder="1" applyAlignment="1">
      <alignment horizontal="left"/>
    </xf>
    <xf numFmtId="2" fontId="49" fillId="4" borderId="54" xfId="0" applyNumberFormat="1" applyFont="1" applyFill="1" applyBorder="1" applyAlignment="1">
      <alignment horizontal="center" wrapText="1"/>
    </xf>
    <xf numFmtId="4" fontId="44" fillId="4" borderId="55" xfId="0" applyNumberFormat="1" applyFont="1" applyFill="1" applyBorder="1" applyAlignment="1">
      <alignment horizontal="center"/>
    </xf>
    <xf numFmtId="4" fontId="44" fillId="4" borderId="56" xfId="0" applyNumberFormat="1" applyFont="1" applyFill="1" applyBorder="1" applyAlignment="1">
      <alignment horizontal="center"/>
    </xf>
    <xf numFmtId="0" fontId="45" fillId="4" borderId="49" xfId="0" applyFont="1" applyFill="1" applyBorder="1" applyAlignment="1">
      <alignment horizontal="left"/>
    </xf>
    <xf numFmtId="0" fontId="45" fillId="4" borderId="48" xfId="0" applyFont="1" applyFill="1" applyBorder="1" applyAlignment="1">
      <alignment horizontal="left"/>
    </xf>
    <xf numFmtId="0" fontId="45" fillId="4" borderId="50" xfId="0" applyFont="1" applyFill="1" applyBorder="1" applyAlignment="1">
      <alignment horizontal="left"/>
    </xf>
    <xf numFmtId="2" fontId="45" fillId="4" borderId="0" xfId="0" applyNumberFormat="1" applyFont="1" applyFill="1" applyAlignment="1">
      <alignment horizontal="center" wrapText="1"/>
    </xf>
    <xf numFmtId="4" fontId="44" fillId="4" borderId="57" xfId="0" applyNumberFormat="1" applyFont="1" applyFill="1" applyBorder="1" applyAlignment="1">
      <alignment horizontal="center"/>
    </xf>
    <xf numFmtId="4" fontId="44" fillId="4" borderId="58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2" fillId="3" borderId="0" xfId="0" applyNumberFormat="1" applyFont="1" applyFill="1" applyAlignment="1">
      <alignment horizontal="center"/>
    </xf>
    <xf numFmtId="2" fontId="32" fillId="3" borderId="0" xfId="0" applyNumberFormat="1" applyFont="1" applyFill="1" applyAlignment="1">
      <alignment horizontal="center"/>
    </xf>
    <xf numFmtId="4" fontId="32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3" fontId="30" fillId="3" borderId="0" xfId="0" applyNumberFormat="1" applyFont="1" applyFill="1" applyAlignment="1">
      <alignment horizontal="center"/>
    </xf>
    <xf numFmtId="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2" fontId="30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2" fontId="23" fillId="3" borderId="0" xfId="0" applyNumberFormat="1" applyFont="1" applyFill="1" applyAlignment="1">
      <alignment horizontal="center"/>
    </xf>
    <xf numFmtId="164" fontId="23" fillId="3" borderId="0" xfId="0" applyNumberFormat="1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50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left"/>
    </xf>
    <xf numFmtId="4" fontId="44" fillId="3" borderId="0" xfId="0" applyNumberFormat="1" applyFont="1" applyFill="1" applyAlignment="1">
      <alignment horizontal="center"/>
    </xf>
    <xf numFmtId="0" fontId="45" fillId="3" borderId="0" xfId="0" applyFont="1" applyFill="1" applyAlignment="1">
      <alignment horizontal="left"/>
    </xf>
    <xf numFmtId="0" fontId="45" fillId="3" borderId="0" xfId="0" applyFont="1" applyFill="1" applyAlignment="1">
      <alignment horizontal="center"/>
    </xf>
    <xf numFmtId="0" fontId="48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4" fontId="2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37" fillId="3" borderId="0" xfId="0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4FCAD1CC-9891-42A9-80A5-DC5F4AC00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D46E-FE05-4D65-A7C4-9760AC137550}">
  <sheetPr>
    <tabColor theme="6"/>
  </sheetPr>
  <dimension ref="B2:AY134"/>
  <sheetViews>
    <sheetView tabSelected="1" topLeftCell="A86" workbookViewId="0">
      <selection activeCell="B101" sqref="B101:V10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1" customWidth="1"/>
    <col min="18" max="18" width="2.5703125" style="441" customWidth="1"/>
    <col min="19" max="19" width="9.140625" style="441"/>
    <col min="20" max="20" width="7.5703125" style="441" customWidth="1"/>
    <col min="21" max="22" width="9.140625" style="441"/>
    <col min="23" max="23" width="8.7109375" style="441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10"/>
      <c r="C7" s="11" t="s">
        <v>2</v>
      </c>
      <c r="D7" s="11"/>
      <c r="E7" s="11"/>
      <c r="F7" s="12">
        <v>43831</v>
      </c>
      <c r="G7" s="13"/>
      <c r="H7" s="12">
        <v>44196</v>
      </c>
      <c r="I7" s="13"/>
      <c r="J7" s="13"/>
      <c r="K7" s="13"/>
      <c r="L7" s="14" t="s">
        <v>3</v>
      </c>
      <c r="M7" s="15" t="s">
        <v>4</v>
      </c>
      <c r="N7" s="16"/>
      <c r="O7" s="16"/>
      <c r="P7" s="16"/>
      <c r="Q7" s="16"/>
      <c r="R7" s="16"/>
      <c r="S7" s="17"/>
      <c r="T7" s="18">
        <v>3</v>
      </c>
      <c r="U7" s="18"/>
      <c r="V7" s="19"/>
      <c r="W7" s="20"/>
    </row>
    <row r="8" spans="2:23" x14ac:dyDescent="0.25">
      <c r="B8" s="21"/>
      <c r="C8" s="22"/>
      <c r="D8" s="22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9"/>
      <c r="U8" s="20"/>
      <c r="V8" s="20"/>
      <c r="W8" s="20"/>
    </row>
    <row r="9" spans="2:23" x14ac:dyDescent="0.25">
      <c r="B9" s="26" t="s">
        <v>5</v>
      </c>
      <c r="C9" s="26"/>
      <c r="D9" s="26"/>
      <c r="E9" s="26"/>
      <c r="F9" s="26"/>
      <c r="G9" s="27">
        <f>G10</f>
        <v>2910.4</v>
      </c>
      <c r="H9" s="28"/>
      <c r="I9" s="29" t="s">
        <v>6</v>
      </c>
      <c r="J9" s="29"/>
      <c r="K9" s="29"/>
      <c r="L9" s="30">
        <v>5</v>
      </c>
      <c r="M9" s="28"/>
      <c r="N9" s="31" t="s">
        <v>7</v>
      </c>
      <c r="O9" s="31"/>
      <c r="P9" s="31"/>
      <c r="Q9" s="32">
        <v>1985</v>
      </c>
      <c r="R9" s="19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2910.4</v>
      </c>
      <c r="H10" s="28"/>
      <c r="I10" s="31" t="s">
        <v>10</v>
      </c>
      <c r="J10" s="31"/>
      <c r="K10" s="31"/>
      <c r="L10" s="30">
        <v>4</v>
      </c>
      <c r="M10" s="21"/>
      <c r="N10" s="33" t="s">
        <v>11</v>
      </c>
      <c r="O10" s="33"/>
      <c r="P10" s="34" t="s">
        <v>12</v>
      </c>
      <c r="Q10" s="34"/>
      <c r="R10" s="19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1"/>
      <c r="N11" s="31" t="s">
        <v>16</v>
      </c>
      <c r="O11" s="31"/>
      <c r="P11" s="31"/>
      <c r="Q11" s="38">
        <v>971</v>
      </c>
      <c r="R11" s="19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1658</v>
      </c>
      <c r="H12" s="28"/>
      <c r="I12" s="31" t="s">
        <v>18</v>
      </c>
      <c r="J12" s="31"/>
      <c r="K12" s="31"/>
      <c r="L12" s="37">
        <v>60</v>
      </c>
      <c r="M12" s="28"/>
      <c r="N12" s="29" t="s">
        <v>19</v>
      </c>
      <c r="O12" s="29"/>
      <c r="P12" s="29"/>
      <c r="Q12" s="39" t="s">
        <v>20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21</v>
      </c>
      <c r="C13" s="26"/>
      <c r="D13" s="26"/>
      <c r="E13" s="26"/>
      <c r="F13" s="26"/>
      <c r="G13" s="36">
        <v>899.6</v>
      </c>
      <c r="H13" s="28"/>
      <c r="I13" s="31" t="s">
        <v>22</v>
      </c>
      <c r="J13" s="31"/>
      <c r="K13" s="31"/>
      <c r="L13" s="40">
        <v>122</v>
      </c>
      <c r="M13" s="28"/>
      <c r="N13" s="29"/>
      <c r="O13" s="29"/>
      <c r="P13" s="29"/>
      <c r="Q13" s="41"/>
      <c r="R13" s="25"/>
      <c r="S13" s="31" t="s">
        <v>23</v>
      </c>
      <c r="T13" s="31"/>
      <c r="U13" s="31"/>
      <c r="V13" s="42" t="s">
        <v>24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9"/>
      <c r="U14" s="47"/>
      <c r="V14" s="47"/>
      <c r="W14" s="4"/>
    </row>
    <row r="15" spans="2:23" x14ac:dyDescent="0.25">
      <c r="B15" s="48" t="s">
        <v>25</v>
      </c>
      <c r="C15" s="48"/>
      <c r="D15" s="48"/>
      <c r="E15" s="48"/>
      <c r="F15" s="48"/>
      <c r="G15" s="48"/>
      <c r="H15" s="49">
        <v>17.260000000000002</v>
      </c>
      <c r="I15" s="50"/>
      <c r="J15" s="1"/>
      <c r="K15" s="1"/>
      <c r="L15" s="1"/>
      <c r="M15" s="1"/>
      <c r="N15" s="1"/>
      <c r="O15" s="1"/>
      <c r="P15" s="1"/>
      <c r="Q15" s="46"/>
      <c r="R15" s="46"/>
      <c r="S15" s="46"/>
      <c r="T15" s="9"/>
      <c r="U15" s="46"/>
      <c r="V15" s="46"/>
      <c r="W15" s="4"/>
    </row>
    <row r="16" spans="2:23" x14ac:dyDescent="0.25">
      <c r="B16" s="8"/>
      <c r="C16" s="2"/>
      <c r="D16" s="2"/>
      <c r="E16" s="2"/>
      <c r="F16" s="2"/>
      <c r="G16" s="2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9"/>
      <c r="U16" s="46"/>
      <c r="V16" s="46"/>
      <c r="W16" s="4"/>
    </row>
    <row r="17" spans="2:23" x14ac:dyDescent="0.25">
      <c r="B17" s="53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-10964.75</v>
      </c>
      <c r="Q17" s="55"/>
      <c r="R17" s="55"/>
      <c r="S17" s="56"/>
      <c r="T17" s="57"/>
      <c r="U17" s="46"/>
      <c r="V17" s="46"/>
      <c r="W17" s="4"/>
    </row>
    <row r="18" spans="2:23" x14ac:dyDescent="0.25">
      <c r="B18" s="58" t="s">
        <v>27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60"/>
      <c r="R18" s="60"/>
      <c r="S18" s="61"/>
      <c r="T18" s="57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" customHeight="1" x14ac:dyDescent="0.25">
      <c r="B20" s="62" t="s">
        <v>28</v>
      </c>
      <c r="C20" s="62"/>
      <c r="D20" s="62"/>
      <c r="E20" s="62"/>
      <c r="F20" s="62"/>
      <c r="G20" s="62"/>
      <c r="H20" s="62"/>
      <c r="I20" s="62"/>
      <c r="J20" s="63" t="s">
        <v>29</v>
      </c>
      <c r="K20" s="63"/>
      <c r="L20" s="63" t="s">
        <v>30</v>
      </c>
      <c r="M20" s="63"/>
      <c r="N20" s="63"/>
      <c r="O20" s="64" t="s">
        <v>31</v>
      </c>
      <c r="P20" s="65"/>
      <c r="Q20" s="66" t="s">
        <v>32</v>
      </c>
      <c r="R20" s="67"/>
      <c r="S20" s="68"/>
      <c r="T20" s="69"/>
      <c r="U20" s="4"/>
      <c r="V20" s="4"/>
      <c r="W20" s="4"/>
    </row>
    <row r="21" spans="2:23" x14ac:dyDescent="0.25">
      <c r="B21" s="70" t="s">
        <v>33</v>
      </c>
      <c r="C21" s="70"/>
      <c r="D21" s="70"/>
      <c r="E21" s="70"/>
      <c r="F21" s="70"/>
      <c r="G21" s="70"/>
      <c r="H21" s="70"/>
      <c r="I21" s="70"/>
      <c r="J21" s="71">
        <v>0</v>
      </c>
      <c r="K21" s="71"/>
      <c r="L21" s="72">
        <f>L22</f>
        <v>687669.48</v>
      </c>
      <c r="M21" s="72"/>
      <c r="N21" s="72"/>
      <c r="O21" s="73">
        <f>O22</f>
        <v>664342.61</v>
      </c>
      <c r="P21" s="73"/>
      <c r="Q21" s="74">
        <f>Q22+Q23</f>
        <v>96546.87</v>
      </c>
      <c r="R21" s="75"/>
      <c r="S21" s="76"/>
      <c r="T21" s="77"/>
      <c r="U21" s="78"/>
      <c r="V21" s="78"/>
      <c r="W21" s="78"/>
    </row>
    <row r="22" spans="2:23" x14ac:dyDescent="0.25">
      <c r="B22" s="79" t="s">
        <v>33</v>
      </c>
      <c r="C22" s="79"/>
      <c r="D22" s="79"/>
      <c r="E22" s="79"/>
      <c r="F22" s="79"/>
      <c r="G22" s="79"/>
      <c r="H22" s="79"/>
      <c r="I22" s="79"/>
      <c r="J22" s="80">
        <v>73220</v>
      </c>
      <c r="K22" s="80"/>
      <c r="L22" s="81">
        <v>687669.48</v>
      </c>
      <c r="M22" s="81"/>
      <c r="N22" s="81"/>
      <c r="O22" s="82">
        <v>664342.61</v>
      </c>
      <c r="P22" s="82"/>
      <c r="Q22" s="83">
        <f>J22+L22-O22</f>
        <v>96546.87</v>
      </c>
      <c r="R22" s="84"/>
      <c r="S22" s="85"/>
      <c r="T22" s="86"/>
      <c r="U22" s="20"/>
      <c r="V22" s="20"/>
      <c r="W22" s="20"/>
    </row>
    <row r="23" spans="2:23" s="88" customFormat="1" x14ac:dyDescent="0.25">
      <c r="B23" s="70" t="s">
        <v>34</v>
      </c>
      <c r="C23" s="70"/>
      <c r="D23" s="70"/>
      <c r="E23" s="70"/>
      <c r="F23" s="70"/>
      <c r="G23" s="70"/>
      <c r="H23" s="70"/>
      <c r="I23" s="70"/>
      <c r="J23" s="71">
        <v>0</v>
      </c>
      <c r="K23" s="71"/>
      <c r="L23" s="72">
        <f>8032.7+76834.56</f>
        <v>84867.26</v>
      </c>
      <c r="M23" s="72"/>
      <c r="N23" s="72"/>
      <c r="O23" s="73">
        <f>L23</f>
        <v>84867.26</v>
      </c>
      <c r="P23" s="73"/>
      <c r="Q23" s="74">
        <f>J23+L23-O23</f>
        <v>0</v>
      </c>
      <c r="R23" s="75"/>
      <c r="S23" s="76"/>
      <c r="T23" s="87"/>
      <c r="U23" s="78"/>
      <c r="V23" s="78"/>
      <c r="W23" s="78"/>
    </row>
    <row r="24" spans="2:23" x14ac:dyDescent="0.25">
      <c r="B24" s="89" t="s">
        <v>35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90">
        <f>P17+O21</f>
        <v>653377.86</v>
      </c>
      <c r="P24" s="91"/>
      <c r="Q24" s="91"/>
      <c r="R24" s="91"/>
      <c r="S24" s="92"/>
      <c r="T24" s="93"/>
      <c r="U24" s="20"/>
      <c r="V24" s="20"/>
      <c r="W24" s="20"/>
    </row>
    <row r="25" spans="2:23" x14ac:dyDescent="0.25">
      <c r="B25" s="22"/>
      <c r="C25" s="94" t="s">
        <v>36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20"/>
      <c r="R25" s="20"/>
      <c r="S25" s="20"/>
      <c r="T25" s="20"/>
      <c r="U25" s="20"/>
      <c r="V25" s="20"/>
      <c r="W25" s="20"/>
    </row>
    <row r="26" spans="2:23" x14ac:dyDescent="0.25">
      <c r="B26" s="95" t="s">
        <v>37</v>
      </c>
      <c r="C26" s="96"/>
      <c r="D26" s="96"/>
      <c r="E26" s="96"/>
      <c r="F26" s="96"/>
      <c r="G26" s="96"/>
      <c r="H26" s="96"/>
      <c r="I26" s="97"/>
      <c r="J26" s="98">
        <v>0</v>
      </c>
      <c r="K26" s="98"/>
      <c r="L26" s="99">
        <v>0</v>
      </c>
      <c r="M26" s="99"/>
      <c r="N26" s="99"/>
      <c r="O26" s="100">
        <v>0</v>
      </c>
      <c r="P26" s="100"/>
      <c r="Q26" s="101">
        <f>J26+L26-O26</f>
        <v>0</v>
      </c>
      <c r="R26" s="102"/>
      <c r="S26" s="103"/>
      <c r="T26" s="104"/>
      <c r="U26" s="105"/>
      <c r="V26" s="105"/>
      <c r="W26" s="105"/>
    </row>
    <row r="27" spans="2:23" x14ac:dyDescent="0.25">
      <c r="B27" s="95" t="s">
        <v>38</v>
      </c>
      <c r="C27" s="96"/>
      <c r="D27" s="96"/>
      <c r="E27" s="96"/>
      <c r="F27" s="96"/>
      <c r="G27" s="96"/>
      <c r="H27" s="96"/>
      <c r="I27" s="97"/>
      <c r="J27" s="98">
        <v>0</v>
      </c>
      <c r="K27" s="98"/>
      <c r="L27" s="99">
        <v>0</v>
      </c>
      <c r="M27" s="99"/>
      <c r="N27" s="99"/>
      <c r="O27" s="100">
        <v>0</v>
      </c>
      <c r="P27" s="100"/>
      <c r="Q27" s="101">
        <f t="shared" ref="Q27:Q37" si="0">J27+L27-O27</f>
        <v>0</v>
      </c>
      <c r="R27" s="102"/>
      <c r="S27" s="103"/>
      <c r="T27" s="104"/>
      <c r="U27" s="105"/>
      <c r="V27" s="105"/>
      <c r="W27" s="105"/>
    </row>
    <row r="28" spans="2:23" x14ac:dyDescent="0.25">
      <c r="B28" s="95" t="s">
        <v>39</v>
      </c>
      <c r="C28" s="96"/>
      <c r="D28" s="96"/>
      <c r="E28" s="96"/>
      <c r="F28" s="96"/>
      <c r="G28" s="96"/>
      <c r="H28" s="96"/>
      <c r="I28" s="97"/>
      <c r="J28" s="106">
        <v>8002.8</v>
      </c>
      <c r="K28" s="106"/>
      <c r="L28" s="99">
        <v>69849.600000000006</v>
      </c>
      <c r="M28" s="99"/>
      <c r="N28" s="99"/>
      <c r="O28" s="100">
        <v>66605.259999999995</v>
      </c>
      <c r="P28" s="100"/>
      <c r="Q28" s="101">
        <f t="shared" si="0"/>
        <v>11247.140000000014</v>
      </c>
      <c r="R28" s="102"/>
      <c r="S28" s="103"/>
      <c r="T28" s="86"/>
      <c r="U28" s="105"/>
      <c r="V28" s="105"/>
      <c r="W28" s="105"/>
    </row>
    <row r="29" spans="2:23" x14ac:dyDescent="0.25">
      <c r="B29" s="95" t="s">
        <v>40</v>
      </c>
      <c r="C29" s="96"/>
      <c r="D29" s="96"/>
      <c r="E29" s="96"/>
      <c r="F29" s="96"/>
      <c r="G29" s="96"/>
      <c r="H29" s="96"/>
      <c r="I29" s="97"/>
      <c r="J29" s="106">
        <v>0</v>
      </c>
      <c r="K29" s="106"/>
      <c r="L29" s="99">
        <v>0</v>
      </c>
      <c r="M29" s="99"/>
      <c r="N29" s="99"/>
      <c r="O29" s="100">
        <v>0</v>
      </c>
      <c r="P29" s="100"/>
      <c r="Q29" s="101">
        <f t="shared" si="0"/>
        <v>0</v>
      </c>
      <c r="R29" s="102"/>
      <c r="S29" s="103"/>
      <c r="T29" s="86"/>
      <c r="U29" s="105"/>
      <c r="V29" s="105"/>
      <c r="W29" s="105"/>
    </row>
    <row r="30" spans="2:23" x14ac:dyDescent="0.25">
      <c r="B30" s="95" t="s">
        <v>41</v>
      </c>
      <c r="C30" s="96"/>
      <c r="D30" s="96"/>
      <c r="E30" s="96"/>
      <c r="F30" s="96"/>
      <c r="G30" s="96"/>
      <c r="H30" s="96"/>
      <c r="I30" s="97"/>
      <c r="J30" s="83">
        <v>0</v>
      </c>
      <c r="K30" s="85"/>
      <c r="L30" s="98">
        <v>0</v>
      </c>
      <c r="M30" s="107"/>
      <c r="N30" s="108"/>
      <c r="O30" s="101">
        <v>0</v>
      </c>
      <c r="P30" s="103"/>
      <c r="Q30" s="101">
        <f>J30+L30-O30</f>
        <v>0</v>
      </c>
      <c r="R30" s="102"/>
      <c r="S30" s="103"/>
      <c r="T30" s="86"/>
      <c r="U30" s="105"/>
      <c r="V30" s="105"/>
      <c r="W30" s="105"/>
    </row>
    <row r="31" spans="2:23" x14ac:dyDescent="0.25">
      <c r="B31" s="109" t="s">
        <v>42</v>
      </c>
      <c r="C31" s="110"/>
      <c r="D31" s="110"/>
      <c r="E31" s="110"/>
      <c r="F31" s="110"/>
      <c r="G31" s="110"/>
      <c r="H31" s="110"/>
      <c r="I31" s="111"/>
      <c r="J31" s="83">
        <v>1646.27</v>
      </c>
      <c r="K31" s="85"/>
      <c r="L31" s="98">
        <v>607.66</v>
      </c>
      <c r="M31" s="107"/>
      <c r="N31" s="108"/>
      <c r="O31" s="101">
        <v>168.2</v>
      </c>
      <c r="P31" s="103"/>
      <c r="Q31" s="101">
        <f>J31+L31-O31</f>
        <v>2085.73</v>
      </c>
      <c r="R31" s="102"/>
      <c r="S31" s="103"/>
      <c r="T31" s="86"/>
      <c r="U31" s="105"/>
      <c r="V31" s="105"/>
      <c r="W31" s="105"/>
    </row>
    <row r="32" spans="2:23" x14ac:dyDescent="0.25">
      <c r="B32" s="95" t="s">
        <v>43</v>
      </c>
      <c r="C32" s="96"/>
      <c r="D32" s="96"/>
      <c r="E32" s="96"/>
      <c r="F32" s="96"/>
      <c r="G32" s="96"/>
      <c r="H32" s="96"/>
      <c r="I32" s="97"/>
      <c r="J32" s="83">
        <v>0</v>
      </c>
      <c r="K32" s="85"/>
      <c r="L32" s="98">
        <v>0</v>
      </c>
      <c r="M32" s="107"/>
      <c r="N32" s="108"/>
      <c r="O32" s="101">
        <v>0</v>
      </c>
      <c r="P32" s="103"/>
      <c r="Q32" s="101">
        <f>J32+L32-O32</f>
        <v>0</v>
      </c>
      <c r="R32" s="102"/>
      <c r="S32" s="103"/>
      <c r="T32" s="86"/>
      <c r="U32" s="105"/>
      <c r="V32" s="105"/>
      <c r="W32" s="105"/>
    </row>
    <row r="33" spans="2:51" x14ac:dyDescent="0.25">
      <c r="B33" s="112" t="s">
        <v>44</v>
      </c>
      <c r="C33" s="113"/>
      <c r="D33" s="113"/>
      <c r="E33" s="113"/>
      <c r="F33" s="113"/>
      <c r="G33" s="113"/>
      <c r="H33" s="113"/>
      <c r="I33" s="114"/>
      <c r="J33" s="115">
        <f>J34+J35+J36+J37</f>
        <v>292414.08999999997</v>
      </c>
      <c r="K33" s="115"/>
      <c r="L33" s="116">
        <f>L34+L35+L36+L37</f>
        <v>1918337.6700000002</v>
      </c>
      <c r="M33" s="116"/>
      <c r="N33" s="116"/>
      <c r="O33" s="116">
        <f>O34+O35+O36+O37</f>
        <v>1829352.28</v>
      </c>
      <c r="P33" s="116"/>
      <c r="Q33" s="117">
        <f t="shared" si="0"/>
        <v>381399.48000000021</v>
      </c>
      <c r="R33" s="118"/>
      <c r="S33" s="119"/>
      <c r="T33" s="120"/>
      <c r="U33" s="20"/>
      <c r="V33" s="20"/>
      <c r="W33" s="20"/>
    </row>
    <row r="34" spans="2:51" x14ac:dyDescent="0.25">
      <c r="B34" s="121" t="s">
        <v>45</v>
      </c>
      <c r="C34" s="122"/>
      <c r="D34" s="122"/>
      <c r="E34" s="122"/>
      <c r="F34" s="122"/>
      <c r="G34" s="122"/>
      <c r="H34" s="122"/>
      <c r="I34" s="123"/>
      <c r="J34" s="80">
        <v>0</v>
      </c>
      <c r="K34" s="80"/>
      <c r="L34" s="124">
        <v>0</v>
      </c>
      <c r="M34" s="124"/>
      <c r="N34" s="124"/>
      <c r="O34" s="125">
        <v>0</v>
      </c>
      <c r="P34" s="125"/>
      <c r="Q34" s="117">
        <f t="shared" si="0"/>
        <v>0</v>
      </c>
      <c r="R34" s="118"/>
      <c r="S34" s="119"/>
      <c r="T34" s="126"/>
      <c r="U34" s="20"/>
      <c r="V34" s="20"/>
      <c r="W34" s="20"/>
    </row>
    <row r="35" spans="2:51" x14ac:dyDescent="0.25">
      <c r="B35" s="121" t="s">
        <v>46</v>
      </c>
      <c r="C35" s="122"/>
      <c r="D35" s="122"/>
      <c r="E35" s="122"/>
      <c r="F35" s="122"/>
      <c r="G35" s="122"/>
      <c r="H35" s="122"/>
      <c r="I35" s="123"/>
      <c r="J35" s="80">
        <v>33587.93</v>
      </c>
      <c r="K35" s="80"/>
      <c r="L35" s="124">
        <v>322707.84000000003</v>
      </c>
      <c r="M35" s="124"/>
      <c r="N35" s="124"/>
      <c r="O35" s="125">
        <v>286574.58</v>
      </c>
      <c r="P35" s="125"/>
      <c r="Q35" s="117">
        <f t="shared" si="0"/>
        <v>69721.19</v>
      </c>
      <c r="R35" s="118"/>
      <c r="S35" s="119"/>
      <c r="T35" s="127"/>
      <c r="U35" s="20"/>
      <c r="V35" s="20"/>
      <c r="W35" s="20"/>
    </row>
    <row r="36" spans="2:51" x14ac:dyDescent="0.25">
      <c r="B36" s="121" t="s">
        <v>47</v>
      </c>
      <c r="C36" s="122"/>
      <c r="D36" s="122"/>
      <c r="E36" s="122"/>
      <c r="F36" s="122"/>
      <c r="G36" s="122"/>
      <c r="H36" s="122"/>
      <c r="I36" s="123"/>
      <c r="J36" s="80">
        <v>240259.19</v>
      </c>
      <c r="K36" s="80"/>
      <c r="L36" s="124">
        <v>1406344.59</v>
      </c>
      <c r="M36" s="124"/>
      <c r="N36" s="124"/>
      <c r="O36" s="125">
        <v>1365558.49</v>
      </c>
      <c r="P36" s="125"/>
      <c r="Q36" s="117">
        <f t="shared" si="0"/>
        <v>281045.29000000004</v>
      </c>
      <c r="R36" s="118"/>
      <c r="S36" s="119"/>
      <c r="T36" s="127"/>
      <c r="U36" s="20"/>
      <c r="V36" s="20"/>
      <c r="W36" s="20"/>
    </row>
    <row r="37" spans="2:51" x14ac:dyDescent="0.25">
      <c r="B37" s="128" t="s">
        <v>48</v>
      </c>
      <c r="C37" s="129"/>
      <c r="D37" s="129"/>
      <c r="E37" s="129"/>
      <c r="F37" s="129"/>
      <c r="G37" s="129"/>
      <c r="H37" s="129"/>
      <c r="I37" s="130"/>
      <c r="J37" s="131">
        <v>18566.97</v>
      </c>
      <c r="K37" s="131"/>
      <c r="L37" s="132">
        <v>189285.24</v>
      </c>
      <c r="M37" s="132"/>
      <c r="N37" s="132"/>
      <c r="O37" s="133">
        <v>177219.21</v>
      </c>
      <c r="P37" s="133"/>
      <c r="Q37" s="134">
        <f t="shared" si="0"/>
        <v>30633</v>
      </c>
      <c r="R37" s="135"/>
      <c r="S37" s="136"/>
      <c r="T37" s="127"/>
      <c r="U37" s="20"/>
      <c r="V37" s="20"/>
      <c r="W37" s="20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8" t="s">
        <v>49</v>
      </c>
      <c r="AS37" s="138"/>
      <c r="AT37" s="138"/>
      <c r="AU37" s="138"/>
      <c r="AV37" s="138"/>
      <c r="AW37" s="139" t="s">
        <v>50</v>
      </c>
      <c r="AX37" s="139"/>
      <c r="AY37" s="140" t="s">
        <v>51</v>
      </c>
    </row>
    <row r="38" spans="2:51" ht="18" customHeight="1" x14ac:dyDescent="0.25">
      <c r="B38" s="141" t="s">
        <v>52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144">
        <f>10549.1+1655.96+7482.5+4599.9+3781.51+1673.78</f>
        <v>29742.75</v>
      </c>
      <c r="R38" s="144"/>
      <c r="S38" s="144"/>
      <c r="T38" s="145"/>
      <c r="U38" s="146"/>
      <c r="V38" s="146"/>
      <c r="W38" s="14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48" t="s">
        <v>53</v>
      </c>
      <c r="AS38" s="148"/>
      <c r="AT38" s="148"/>
      <c r="AU38" s="148" t="s">
        <v>54</v>
      </c>
      <c r="AV38" s="148"/>
      <c r="AW38" s="149" t="s">
        <v>53</v>
      </c>
      <c r="AX38" s="149" t="s">
        <v>54</v>
      </c>
      <c r="AY38" s="140"/>
    </row>
    <row r="39" spans="2:51" x14ac:dyDescent="0.25">
      <c r="B39" s="150" t="s">
        <v>55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2"/>
      <c r="Q39" s="145">
        <f>22265.28+3284.01+2651.69</f>
        <v>28200.98</v>
      </c>
      <c r="R39" s="146"/>
      <c r="S39" s="147"/>
      <c r="T39" s="145"/>
      <c r="U39" s="146"/>
      <c r="V39" s="146"/>
      <c r="W39" s="147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4"/>
      <c r="AS39" s="154"/>
      <c r="AT39" s="154"/>
      <c r="AU39" s="149"/>
      <c r="AV39" s="149"/>
      <c r="AW39" s="154"/>
      <c r="AX39" s="149"/>
      <c r="AY39" s="155"/>
    </row>
    <row r="40" spans="2:51" ht="15" customHeight="1" x14ac:dyDescent="0.25">
      <c r="B40" s="156" t="s">
        <v>56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9" t="s">
        <v>57</v>
      </c>
      <c r="R40" s="159"/>
      <c r="S40" s="159"/>
      <c r="T40" s="160"/>
      <c r="U40" s="161" t="s">
        <v>58</v>
      </c>
      <c r="V40" s="159"/>
      <c r="W40" s="160"/>
      <c r="AC40" s="162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4">
        <f>AR152</f>
        <v>0</v>
      </c>
      <c r="AS40" s="164"/>
      <c r="AT40" s="164"/>
      <c r="AU40" s="165">
        <f>AU152</f>
        <v>0</v>
      </c>
      <c r="AV40" s="165"/>
      <c r="AW40" s="166">
        <f>AW152</f>
        <v>0</v>
      </c>
      <c r="AX40" s="167">
        <f>AX152</f>
        <v>0</v>
      </c>
      <c r="AY40" s="168">
        <f>AX40-AU40</f>
        <v>0</v>
      </c>
    </row>
    <row r="41" spans="2:51" ht="26.25" customHeight="1" x14ac:dyDescent="0.25">
      <c r="B41" s="169" t="s">
        <v>59</v>
      </c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1"/>
      <c r="Q41" s="172" t="s">
        <v>53</v>
      </c>
      <c r="R41" s="172"/>
      <c r="S41" s="172"/>
      <c r="T41" s="173" t="s">
        <v>60</v>
      </c>
      <c r="U41" s="172" t="s">
        <v>53</v>
      </c>
      <c r="V41" s="172"/>
      <c r="W41" s="174" t="s">
        <v>60</v>
      </c>
      <c r="AC41" s="175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7"/>
      <c r="AS41" s="177"/>
      <c r="AT41" s="177"/>
      <c r="AU41" s="178"/>
      <c r="AV41" s="178"/>
      <c r="AW41" s="179"/>
      <c r="AX41" s="180"/>
      <c r="AY41" s="181"/>
    </row>
    <row r="42" spans="2:51" ht="14.25" customHeight="1" x14ac:dyDescent="0.25">
      <c r="B42" s="182" t="s">
        <v>61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4"/>
      <c r="R42" s="184"/>
      <c r="S42" s="184"/>
      <c r="T42" s="184"/>
      <c r="U42" s="184"/>
      <c r="V42" s="184"/>
      <c r="W42" s="185"/>
      <c r="AC42" s="175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7"/>
      <c r="AS42" s="177"/>
      <c r="AT42" s="177"/>
      <c r="AU42" s="178"/>
      <c r="AV42" s="178"/>
      <c r="AW42" s="179"/>
      <c r="AX42" s="180"/>
      <c r="AY42" s="181"/>
    </row>
    <row r="43" spans="2:51" ht="48.75" customHeight="1" x14ac:dyDescent="0.25">
      <c r="B43" s="186">
        <v>1</v>
      </c>
      <c r="C43" s="187" t="s">
        <v>62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8">
        <f>T43*G9*12</f>
        <v>100583.424</v>
      </c>
      <c r="R43" s="188"/>
      <c r="S43" s="188"/>
      <c r="T43" s="189">
        <v>2.88</v>
      </c>
      <c r="U43" s="190">
        <f>U45+U46+U47+U48+U49</f>
        <v>23654.39</v>
      </c>
      <c r="V43" s="191"/>
      <c r="W43" s="192">
        <f>U43/G9/12</f>
        <v>0.67729493082279635</v>
      </c>
    </row>
    <row r="44" spans="2:51" x14ac:dyDescent="0.25">
      <c r="B44" s="186"/>
      <c r="C44" s="193" t="s">
        <v>63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5"/>
      <c r="Q44" s="196"/>
      <c r="R44" s="197"/>
      <c r="S44" s="198"/>
      <c r="T44" s="199"/>
      <c r="U44" s="200"/>
      <c r="V44" s="201"/>
      <c r="W44" s="192"/>
    </row>
    <row r="45" spans="2:51" ht="15" customHeight="1" x14ac:dyDescent="0.25">
      <c r="B45" s="186"/>
      <c r="C45" s="202" t="s">
        <v>64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196"/>
      <c r="R45" s="197"/>
      <c r="S45" s="198"/>
      <c r="T45" s="199"/>
      <c r="U45" s="205">
        <v>493.75</v>
      </c>
      <c r="V45" s="206"/>
      <c r="W45" s="192"/>
    </row>
    <row r="46" spans="2:51" ht="15" customHeight="1" x14ac:dyDescent="0.25">
      <c r="B46" s="186"/>
      <c r="C46" s="207" t="s">
        <v>65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196"/>
      <c r="R46" s="197"/>
      <c r="S46" s="198"/>
      <c r="T46" s="199"/>
      <c r="U46" s="205">
        <v>666.64</v>
      </c>
      <c r="V46" s="206"/>
      <c r="W46" s="192"/>
    </row>
    <row r="47" spans="2:51" x14ac:dyDescent="0.25">
      <c r="B47" s="210"/>
      <c r="C47" s="211" t="s">
        <v>66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2"/>
      <c r="R47" s="212"/>
      <c r="S47" s="212"/>
      <c r="T47" s="213"/>
      <c r="U47" s="205">
        <v>8005</v>
      </c>
      <c r="V47" s="206"/>
      <c r="W47" s="213"/>
    </row>
    <row r="48" spans="2:51" x14ac:dyDescent="0.25">
      <c r="B48" s="210"/>
      <c r="C48" s="202" t="s">
        <v>67</v>
      </c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4"/>
      <c r="Q48" s="214"/>
      <c r="R48" s="215"/>
      <c r="S48" s="216"/>
      <c r="T48" s="213"/>
      <c r="U48" s="205">
        <v>14489</v>
      </c>
      <c r="V48" s="206"/>
      <c r="W48" s="213"/>
    </row>
    <row r="49" spans="2:23" ht="15.75" customHeight="1" x14ac:dyDescent="0.25">
      <c r="B49" s="210"/>
      <c r="C49" s="207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9"/>
      <c r="Q49" s="214"/>
      <c r="R49" s="215"/>
      <c r="S49" s="216"/>
      <c r="T49" s="213"/>
      <c r="U49" s="205">
        <v>0</v>
      </c>
      <c r="V49" s="206"/>
      <c r="W49" s="213"/>
    </row>
    <row r="50" spans="2:23" ht="41.25" customHeight="1" x14ac:dyDescent="0.25">
      <c r="B50" s="186">
        <v>2</v>
      </c>
      <c r="C50" s="217" t="s">
        <v>68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9"/>
      <c r="Q50" s="200">
        <f>T50*G9*12</f>
        <v>28289.088000000003</v>
      </c>
      <c r="R50" s="220"/>
      <c r="S50" s="201"/>
      <c r="T50" s="221">
        <v>0.81</v>
      </c>
      <c r="U50" s="200">
        <f>Q50+U56</f>
        <v>37357.088000000003</v>
      </c>
      <c r="V50" s="201"/>
      <c r="W50" s="221">
        <f>U50/G9/12</f>
        <v>1.069643577056991</v>
      </c>
    </row>
    <row r="51" spans="2:23" x14ac:dyDescent="0.25">
      <c r="B51" s="186"/>
      <c r="C51" s="222" t="s">
        <v>63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4"/>
      <c r="Q51" s="225"/>
      <c r="R51" s="226"/>
      <c r="S51" s="227"/>
      <c r="T51" s="221"/>
      <c r="U51" s="200"/>
      <c r="V51" s="201"/>
      <c r="W51" s="221"/>
    </row>
    <row r="52" spans="2:23" ht="27.75" customHeight="1" x14ac:dyDescent="0.25">
      <c r="B52" s="186"/>
      <c r="C52" s="207" t="s">
        <v>69</v>
      </c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9"/>
      <c r="Q52" s="225"/>
      <c r="R52" s="226"/>
      <c r="S52" s="227"/>
      <c r="T52" s="221"/>
      <c r="U52" s="228"/>
      <c r="V52" s="229"/>
      <c r="W52" s="221"/>
    </row>
    <row r="53" spans="2:23" ht="15" customHeight="1" x14ac:dyDescent="0.25">
      <c r="B53" s="186"/>
      <c r="C53" s="230" t="s">
        <v>70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/>
      <c r="Q53" s="225"/>
      <c r="R53" s="226"/>
      <c r="S53" s="227"/>
      <c r="T53" s="221"/>
      <c r="U53" s="233"/>
      <c r="V53" s="234"/>
      <c r="W53" s="221"/>
    </row>
    <row r="54" spans="2:23" ht="15" customHeight="1" x14ac:dyDescent="0.25">
      <c r="B54" s="186"/>
      <c r="C54" s="207" t="s">
        <v>71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Q54" s="235"/>
      <c r="R54" s="236"/>
      <c r="S54" s="237"/>
      <c r="T54" s="221"/>
      <c r="U54" s="233"/>
      <c r="V54" s="234"/>
      <c r="W54" s="221"/>
    </row>
    <row r="55" spans="2:23" ht="15" customHeight="1" x14ac:dyDescent="0.25">
      <c r="B55" s="186"/>
      <c r="C55" s="207" t="s">
        <v>72</v>
      </c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9"/>
      <c r="Q55" s="235"/>
      <c r="R55" s="236"/>
      <c r="S55" s="237"/>
      <c r="T55" s="221"/>
      <c r="U55" s="233"/>
      <c r="V55" s="234"/>
      <c r="W55" s="221"/>
    </row>
    <row r="56" spans="2:23" ht="15" customHeight="1" x14ac:dyDescent="0.25">
      <c r="B56" s="186"/>
      <c r="C56" s="207" t="s">
        <v>73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9"/>
      <c r="Q56" s="225"/>
      <c r="R56" s="226"/>
      <c r="S56" s="227"/>
      <c r="T56" s="221"/>
      <c r="U56" s="200">
        <f>U57+U58+U59+U60</f>
        <v>9068</v>
      </c>
      <c r="V56" s="201"/>
      <c r="W56" s="221"/>
    </row>
    <row r="57" spans="2:23" ht="15" customHeight="1" x14ac:dyDescent="0.25">
      <c r="B57" s="186"/>
      <c r="C57" s="207" t="s">
        <v>74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9"/>
      <c r="Q57" s="225"/>
      <c r="R57" s="226"/>
      <c r="S57" s="227"/>
      <c r="T57" s="221"/>
      <c r="U57" s="238">
        <f>1248+3286</f>
        <v>4534</v>
      </c>
      <c r="V57" s="239"/>
      <c r="W57" s="221"/>
    </row>
    <row r="58" spans="2:23" ht="15" customHeight="1" x14ac:dyDescent="0.25">
      <c r="B58" s="186"/>
      <c r="C58" s="207" t="s">
        <v>75</v>
      </c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9"/>
      <c r="Q58" s="225"/>
      <c r="R58" s="226"/>
      <c r="S58" s="227"/>
      <c r="T58" s="221"/>
      <c r="U58" s="238">
        <v>3286</v>
      </c>
      <c r="V58" s="239"/>
      <c r="W58" s="221"/>
    </row>
    <row r="59" spans="2:23" ht="15" customHeight="1" x14ac:dyDescent="0.25">
      <c r="B59" s="186"/>
      <c r="C59" s="207" t="s">
        <v>76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9"/>
      <c r="Q59" s="225"/>
      <c r="R59" s="226"/>
      <c r="S59" s="227"/>
      <c r="T59" s="221"/>
      <c r="U59" s="238">
        <v>1248</v>
      </c>
      <c r="V59" s="239"/>
      <c r="W59" s="221"/>
    </row>
    <row r="60" spans="2:23" ht="15" customHeight="1" x14ac:dyDescent="0.25">
      <c r="B60" s="186"/>
      <c r="C60" s="207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9"/>
      <c r="Q60" s="225"/>
      <c r="R60" s="226"/>
      <c r="S60" s="227"/>
      <c r="T60" s="221"/>
      <c r="U60" s="240"/>
      <c r="V60" s="241"/>
      <c r="W60" s="221"/>
    </row>
    <row r="61" spans="2:23" ht="30.75" customHeight="1" x14ac:dyDescent="0.25">
      <c r="B61" s="242" t="s">
        <v>77</v>
      </c>
      <c r="C61" s="243" t="s">
        <v>78</v>
      </c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00">
        <f>T61*G9*12</f>
        <v>29336.831999999999</v>
      </c>
      <c r="R61" s="220"/>
      <c r="S61" s="201"/>
      <c r="T61" s="221">
        <v>0.84</v>
      </c>
      <c r="U61" s="200">
        <f>Q61</f>
        <v>29336.831999999999</v>
      </c>
      <c r="V61" s="201"/>
      <c r="W61" s="221">
        <f>U61/G9/12</f>
        <v>0.83999999999999986</v>
      </c>
    </row>
    <row r="62" spans="2:23" s="88" customFormat="1" hidden="1" x14ac:dyDescent="0.25">
      <c r="B62" s="244"/>
      <c r="C62" s="211" t="s">
        <v>79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45"/>
      <c r="R62" s="245"/>
      <c r="S62" s="245"/>
      <c r="T62" s="213"/>
      <c r="U62" s="246"/>
      <c r="V62" s="247"/>
      <c r="W62" s="213"/>
    </row>
    <row r="63" spans="2:23" hidden="1" x14ac:dyDescent="0.25">
      <c r="B63" s="244"/>
      <c r="C63" s="211" t="s">
        <v>80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45"/>
      <c r="R63" s="245"/>
      <c r="S63" s="245"/>
      <c r="T63" s="213"/>
      <c r="U63" s="246"/>
      <c r="V63" s="247"/>
      <c r="W63" s="213"/>
    </row>
    <row r="64" spans="2:23" hidden="1" x14ac:dyDescent="0.25">
      <c r="B64" s="244"/>
      <c r="C64" s="211" t="s">
        <v>80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45"/>
      <c r="R64" s="245"/>
      <c r="S64" s="245"/>
      <c r="T64" s="213"/>
      <c r="U64" s="246"/>
      <c r="V64" s="247"/>
      <c r="W64" s="213"/>
    </row>
    <row r="65" spans="2:23" hidden="1" x14ac:dyDescent="0.25">
      <c r="B65" s="244"/>
      <c r="C65" s="211" t="s">
        <v>81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45"/>
      <c r="R65" s="245"/>
      <c r="S65" s="245"/>
      <c r="T65" s="213"/>
      <c r="U65" s="246"/>
      <c r="V65" s="247"/>
      <c r="W65" s="213"/>
    </row>
    <row r="66" spans="2:23" hidden="1" x14ac:dyDescent="0.25">
      <c r="B66" s="244"/>
      <c r="C66" s="211" t="s">
        <v>82</v>
      </c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38"/>
      <c r="R66" s="248"/>
      <c r="S66" s="239"/>
      <c r="T66" s="213"/>
      <c r="U66" s="246"/>
      <c r="V66" s="247"/>
      <c r="W66" s="213"/>
    </row>
    <row r="67" spans="2:23" hidden="1" x14ac:dyDescent="0.25">
      <c r="B67" s="244"/>
      <c r="C67" s="211" t="s">
        <v>83</v>
      </c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38"/>
      <c r="R67" s="248"/>
      <c r="S67" s="239"/>
      <c r="T67" s="213"/>
      <c r="U67" s="246"/>
      <c r="V67" s="247"/>
      <c r="W67" s="213"/>
    </row>
    <row r="68" spans="2:23" x14ac:dyDescent="0.25">
      <c r="B68" s="244"/>
      <c r="C68" s="202" t="s">
        <v>84</v>
      </c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4"/>
      <c r="Q68" s="249"/>
      <c r="R68" s="250"/>
      <c r="S68" s="251"/>
      <c r="T68" s="213"/>
      <c r="U68" s="252"/>
      <c r="V68" s="253"/>
      <c r="W68" s="213"/>
    </row>
    <row r="69" spans="2:23" x14ac:dyDescent="0.25">
      <c r="B69" s="244"/>
      <c r="C69" s="202" t="s">
        <v>85</v>
      </c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4"/>
      <c r="Q69" s="249"/>
      <c r="R69" s="250"/>
      <c r="S69" s="251"/>
      <c r="T69" s="213"/>
      <c r="U69" s="252"/>
      <c r="V69" s="253"/>
      <c r="W69" s="213"/>
    </row>
    <row r="70" spans="2:23" x14ac:dyDescent="0.25">
      <c r="B70" s="244"/>
      <c r="C70" s="202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4"/>
      <c r="Q70" s="249"/>
      <c r="R70" s="250"/>
      <c r="S70" s="251"/>
      <c r="T70" s="213"/>
      <c r="U70" s="254"/>
      <c r="V70" s="255"/>
      <c r="W70" s="213"/>
    </row>
    <row r="71" spans="2:23" x14ac:dyDescent="0.25">
      <c r="B71" s="256" t="s">
        <v>86</v>
      </c>
      <c r="C71" s="257" t="s">
        <v>87</v>
      </c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9"/>
      <c r="Q71" s="260">
        <f>T71*G9*12</f>
        <v>38417.280000000006</v>
      </c>
      <c r="R71" s="261"/>
      <c r="S71" s="262"/>
      <c r="T71" s="229">
        <v>1.1000000000000001</v>
      </c>
      <c r="U71" s="200">
        <f>Q71</f>
        <v>38417.280000000006</v>
      </c>
      <c r="V71" s="201"/>
      <c r="W71" s="221">
        <f>U71/G9/12</f>
        <v>1.1000000000000001</v>
      </c>
    </row>
    <row r="72" spans="2:23" ht="25.5" customHeight="1" x14ac:dyDescent="0.25">
      <c r="B72" s="244"/>
      <c r="C72" s="263" t="s">
        <v>88</v>
      </c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5"/>
      <c r="Q72" s="238"/>
      <c r="R72" s="248"/>
      <c r="S72" s="239"/>
      <c r="T72" s="251"/>
      <c r="U72" s="252"/>
      <c r="V72" s="253"/>
      <c r="W72" s="213"/>
    </row>
    <row r="73" spans="2:23" x14ac:dyDescent="0.25">
      <c r="B73" s="244"/>
      <c r="C73" s="266" t="s">
        <v>89</v>
      </c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8"/>
      <c r="Q73" s="249"/>
      <c r="R73" s="250"/>
      <c r="S73" s="251"/>
      <c r="T73" s="251"/>
      <c r="U73" s="252"/>
      <c r="V73" s="253"/>
      <c r="W73" s="213"/>
    </row>
    <row r="74" spans="2:23" x14ac:dyDescent="0.25">
      <c r="B74" s="244"/>
      <c r="C74" s="269" t="s">
        <v>90</v>
      </c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1"/>
      <c r="Q74" s="249"/>
      <c r="R74" s="250"/>
      <c r="S74" s="251"/>
      <c r="T74" s="251"/>
      <c r="U74" s="246"/>
      <c r="V74" s="247"/>
      <c r="W74" s="213"/>
    </row>
    <row r="75" spans="2:23" x14ac:dyDescent="0.25">
      <c r="B75" s="244"/>
      <c r="C75" s="272" t="s">
        <v>91</v>
      </c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4"/>
      <c r="Q75" s="249"/>
      <c r="R75" s="250"/>
      <c r="S75" s="251"/>
      <c r="T75" s="251"/>
      <c r="U75" s="246"/>
      <c r="V75" s="247"/>
      <c r="W75" s="213"/>
    </row>
    <row r="76" spans="2:23" ht="18" customHeight="1" x14ac:dyDescent="0.25">
      <c r="B76" s="244"/>
      <c r="C76" s="275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7"/>
      <c r="Q76" s="249"/>
      <c r="R76" s="250"/>
      <c r="S76" s="251"/>
      <c r="T76" s="251"/>
      <c r="U76" s="252"/>
      <c r="V76" s="253"/>
      <c r="W76" s="213"/>
    </row>
    <row r="77" spans="2:23" ht="15" customHeight="1" x14ac:dyDescent="0.25">
      <c r="B77" s="256" t="s">
        <v>92</v>
      </c>
      <c r="C77" s="217" t="s">
        <v>93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9"/>
      <c r="Q77" s="278">
        <f>T77*G9*12</f>
        <v>9080.4480000000003</v>
      </c>
      <c r="R77" s="278"/>
      <c r="S77" s="278"/>
      <c r="T77" s="199">
        <v>0.26</v>
      </c>
      <c r="U77" s="200">
        <f>U79</f>
        <v>0</v>
      </c>
      <c r="V77" s="201"/>
      <c r="W77" s="221">
        <f>U77/G9/12</f>
        <v>0</v>
      </c>
    </row>
    <row r="78" spans="2:23" ht="15" customHeight="1" x14ac:dyDescent="0.25">
      <c r="B78" s="244"/>
      <c r="C78" s="193" t="s">
        <v>63</v>
      </c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5"/>
      <c r="Q78" s="279"/>
      <c r="R78" s="280"/>
      <c r="S78" s="281"/>
      <c r="T78" s="199"/>
      <c r="U78" s="200"/>
      <c r="V78" s="201"/>
      <c r="W78" s="221"/>
    </row>
    <row r="79" spans="2:23" x14ac:dyDescent="0.25">
      <c r="B79" s="244"/>
      <c r="C79" s="269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1"/>
      <c r="Q79" s="249"/>
      <c r="R79" s="250"/>
      <c r="S79" s="251"/>
      <c r="T79" s="251"/>
      <c r="U79" s="246">
        <v>0</v>
      </c>
      <c r="V79" s="247"/>
      <c r="W79" s="213"/>
    </row>
    <row r="80" spans="2:23" x14ac:dyDescent="0.25">
      <c r="B80" s="256" t="s">
        <v>94</v>
      </c>
      <c r="C80" s="282" t="s">
        <v>95</v>
      </c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4"/>
      <c r="Q80" s="200">
        <f>T80*G9*12</f>
        <v>22351.872000000003</v>
      </c>
      <c r="R80" s="220"/>
      <c r="S80" s="201"/>
      <c r="T80" s="229">
        <v>0.64</v>
      </c>
      <c r="U80" s="200">
        <f>U81</f>
        <v>22137.96</v>
      </c>
      <c r="V80" s="201"/>
      <c r="W80" s="221">
        <f>U80/G9/12</f>
        <v>0.6338750687190764</v>
      </c>
    </row>
    <row r="81" spans="2:23" ht="39" customHeight="1" x14ac:dyDescent="0.25">
      <c r="B81" s="244"/>
      <c r="C81" s="285" t="s">
        <v>96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7"/>
      <c r="Q81" s="249"/>
      <c r="R81" s="250"/>
      <c r="S81" s="251"/>
      <c r="T81" s="251"/>
      <c r="U81" s="288">
        <f>1844.83*12</f>
        <v>22137.96</v>
      </c>
      <c r="V81" s="289"/>
      <c r="W81" s="213"/>
    </row>
    <row r="82" spans="2:23" x14ac:dyDescent="0.25">
      <c r="B82" s="244"/>
      <c r="C82" s="290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2"/>
      <c r="Q82" s="249"/>
      <c r="R82" s="250"/>
      <c r="S82" s="251"/>
      <c r="T82" s="251"/>
      <c r="U82" s="293"/>
      <c r="V82" s="294"/>
      <c r="W82" s="213"/>
    </row>
    <row r="83" spans="2:23" x14ac:dyDescent="0.25">
      <c r="B83" s="256" t="s">
        <v>97</v>
      </c>
      <c r="C83" s="295" t="s">
        <v>98</v>
      </c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6">
        <f>T83*G9*12</f>
        <v>0</v>
      </c>
      <c r="R83" s="296"/>
      <c r="S83" s="296"/>
      <c r="T83" s="221">
        <v>0</v>
      </c>
      <c r="U83" s="200">
        <v>0</v>
      </c>
      <c r="V83" s="201"/>
      <c r="W83" s="221">
        <f>U83/G9/12</f>
        <v>0</v>
      </c>
    </row>
    <row r="84" spans="2:23" x14ac:dyDescent="0.25">
      <c r="B84" s="244"/>
      <c r="C84" s="297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9"/>
      <c r="Q84" s="300"/>
      <c r="R84" s="301"/>
      <c r="S84" s="302"/>
      <c r="T84" s="251"/>
      <c r="U84" s="293"/>
      <c r="V84" s="294"/>
      <c r="W84" s="213"/>
    </row>
    <row r="85" spans="2:23" x14ac:dyDescent="0.25">
      <c r="B85" s="303">
        <v>8</v>
      </c>
      <c r="C85" s="304" t="s">
        <v>99</v>
      </c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260"/>
      <c r="R85" s="261"/>
      <c r="S85" s="262"/>
      <c r="T85" s="251"/>
      <c r="U85" s="200"/>
      <c r="V85" s="201"/>
      <c r="W85" s="221"/>
    </row>
    <row r="86" spans="2:23" x14ac:dyDescent="0.25">
      <c r="B86" s="210"/>
      <c r="C86" s="211" t="s">
        <v>100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306">
        <f>T86*G9*12</f>
        <v>89756.736000000004</v>
      </c>
      <c r="R86" s="306"/>
      <c r="S86" s="306"/>
      <c r="T86" s="221">
        <v>2.57</v>
      </c>
      <c r="U86" s="200">
        <f>(7102.22*12)+U87</f>
        <v>90900.24</v>
      </c>
      <c r="V86" s="201"/>
      <c r="W86" s="221">
        <f>U86/G9/12</f>
        <v>2.602741891148983</v>
      </c>
    </row>
    <row r="87" spans="2:23" x14ac:dyDescent="0.25">
      <c r="B87" s="210"/>
      <c r="C87" s="266" t="s">
        <v>101</v>
      </c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8"/>
      <c r="Q87" s="245"/>
      <c r="R87" s="245"/>
      <c r="S87" s="245"/>
      <c r="T87" s="213"/>
      <c r="U87" s="246">
        <v>5673.6</v>
      </c>
      <c r="V87" s="247"/>
      <c r="W87" s="213"/>
    </row>
    <row r="88" spans="2:23" x14ac:dyDescent="0.25">
      <c r="B88" s="210"/>
      <c r="C88" s="297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9"/>
      <c r="Q88" s="238"/>
      <c r="R88" s="248"/>
      <c r="S88" s="239"/>
      <c r="T88" s="213"/>
      <c r="U88" s="254"/>
      <c r="V88" s="255"/>
      <c r="W88" s="213"/>
    </row>
    <row r="89" spans="2:23" x14ac:dyDescent="0.25">
      <c r="B89" s="303">
        <v>9</v>
      </c>
      <c r="C89" s="295" t="s">
        <v>102</v>
      </c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307">
        <f>T89*G9*12</f>
        <v>3841.7280000000001</v>
      </c>
      <c r="R89" s="307"/>
      <c r="S89" s="307"/>
      <c r="T89" s="221">
        <v>0.11</v>
      </c>
      <c r="U89" s="200">
        <v>0</v>
      </c>
      <c r="V89" s="201"/>
      <c r="W89" s="221">
        <f>U89/G9/12</f>
        <v>0</v>
      </c>
    </row>
    <row r="90" spans="2:23" x14ac:dyDescent="0.25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45"/>
      <c r="R90" s="245"/>
      <c r="S90" s="245"/>
      <c r="T90" s="213"/>
      <c r="U90" s="238"/>
      <c r="V90" s="239"/>
      <c r="W90" s="213"/>
    </row>
    <row r="91" spans="2:23" x14ac:dyDescent="0.25">
      <c r="B91" s="303">
        <v>10</v>
      </c>
      <c r="C91" s="304" t="s">
        <v>103</v>
      </c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8"/>
      <c r="R91" s="309"/>
      <c r="S91" s="310"/>
      <c r="T91" s="311"/>
      <c r="U91" s="312"/>
      <c r="V91" s="313"/>
      <c r="W91" s="221"/>
    </row>
    <row r="92" spans="2:23" x14ac:dyDescent="0.25">
      <c r="B92" s="210"/>
      <c r="C92" s="211" t="s">
        <v>104</v>
      </c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314">
        <f>T92*G9*12</f>
        <v>173576.25599999999</v>
      </c>
      <c r="R92" s="314"/>
      <c r="S92" s="314"/>
      <c r="T92" s="221">
        <v>4.97</v>
      </c>
      <c r="U92" s="200">
        <f>14464.69*12</f>
        <v>173576.28</v>
      </c>
      <c r="V92" s="201"/>
      <c r="W92" s="221">
        <f>U92/G9/12</f>
        <v>4.9700006871907645</v>
      </c>
    </row>
    <row r="93" spans="2:23" x14ac:dyDescent="0.25">
      <c r="B93" s="210"/>
      <c r="C93" s="315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7"/>
      <c r="Q93" s="318"/>
      <c r="R93" s="319"/>
      <c r="S93" s="320"/>
      <c r="T93" s="221"/>
      <c r="U93" s="228"/>
      <c r="V93" s="229"/>
      <c r="W93" s="221"/>
    </row>
    <row r="94" spans="2:23" x14ac:dyDescent="0.25">
      <c r="B94" s="303">
        <v>11</v>
      </c>
      <c r="C94" s="295" t="s">
        <v>105</v>
      </c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314">
        <f>T94*G9*12</f>
        <v>107568.38400000002</v>
      </c>
      <c r="R94" s="314"/>
      <c r="S94" s="314"/>
      <c r="T94" s="221">
        <v>3.08</v>
      </c>
      <c r="U94" s="200">
        <v>88112.54</v>
      </c>
      <c r="V94" s="201"/>
      <c r="W94" s="221">
        <f>U94/G9/12</f>
        <v>2.5229218205973978</v>
      </c>
    </row>
    <row r="95" spans="2:23" x14ac:dyDescent="0.25">
      <c r="B95" s="210"/>
      <c r="C95" s="202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4"/>
      <c r="Q95" s="238"/>
      <c r="R95" s="248"/>
      <c r="S95" s="239"/>
      <c r="T95" s="250"/>
      <c r="U95" s="238"/>
      <c r="V95" s="239"/>
      <c r="W95" s="213"/>
    </row>
    <row r="96" spans="2:23" x14ac:dyDescent="0.25">
      <c r="B96" s="321">
        <v>12</v>
      </c>
      <c r="C96" s="322" t="s">
        <v>106</v>
      </c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3">
        <f>T96*G9*12</f>
        <v>0</v>
      </c>
      <c r="R96" s="323"/>
      <c r="S96" s="323"/>
      <c r="T96" s="324">
        <v>0</v>
      </c>
      <c r="U96" s="312">
        <f>Q96</f>
        <v>0</v>
      </c>
      <c r="V96" s="313"/>
      <c r="W96" s="221">
        <f>U96/G9/12</f>
        <v>0</v>
      </c>
    </row>
    <row r="97" spans="2:23" x14ac:dyDescent="0.25">
      <c r="B97" s="325"/>
      <c r="C97" s="326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8"/>
      <c r="Q97" s="329"/>
      <c r="R97" s="330"/>
      <c r="S97" s="331"/>
      <c r="T97" s="332"/>
      <c r="U97" s="333"/>
      <c r="V97" s="334"/>
      <c r="W97" s="335"/>
    </row>
    <row r="98" spans="2:23" x14ac:dyDescent="0.25">
      <c r="B98" s="336" t="s">
        <v>107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7">
        <f>Q43+Q50+Q61+Q71+Q80+Q83+Q86+Q89+Q92+Q94+Q96+Q77</f>
        <v>602802.04800000007</v>
      </c>
      <c r="R98" s="338"/>
      <c r="S98" s="338"/>
      <c r="T98" s="339">
        <f>T43+T50+T61+T71+T80+T83+T86+T89+T92+T94+T96+T77</f>
        <v>17.260000000000002</v>
      </c>
      <c r="U98" s="340">
        <f>U43+U50+U61+U71+U80+U83+U86+U89+U92+U94+U96+U77</f>
        <v>503492.60999999993</v>
      </c>
      <c r="V98" s="340"/>
      <c r="W98" s="341">
        <f>W43+W50+W61+W71+W80+W83+W86+W89+W92+W94+W96+W77</f>
        <v>14.41647797553601</v>
      </c>
    </row>
    <row r="99" spans="2:23" x14ac:dyDescent="0.25"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3"/>
      <c r="R99" s="344"/>
      <c r="S99" s="344"/>
      <c r="T99" s="345"/>
      <c r="U99" s="346"/>
      <c r="V99" s="346"/>
      <c r="W99" s="347"/>
    </row>
    <row r="100" spans="2:23" ht="33" customHeight="1" x14ac:dyDescent="0.25">
      <c r="B100" s="348" t="s">
        <v>108</v>
      </c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50"/>
      <c r="U100" s="351">
        <f>O24-Q38-Q39-U98</f>
        <v>91941.520000000077</v>
      </c>
      <c r="V100" s="352"/>
      <c r="W100" s="353"/>
    </row>
    <row r="101" spans="2:23" x14ac:dyDescent="0.25">
      <c r="B101" s="354" t="s">
        <v>109</v>
      </c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6"/>
      <c r="W101" s="357"/>
    </row>
    <row r="102" spans="2:23" x14ac:dyDescent="0.25">
      <c r="B102" s="358" t="s">
        <v>110</v>
      </c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60"/>
      <c r="T102" s="361"/>
      <c r="U102" s="362">
        <v>0</v>
      </c>
      <c r="V102" s="363"/>
      <c r="W102" s="357"/>
    </row>
    <row r="103" spans="2:23" x14ac:dyDescent="0.25">
      <c r="B103" s="364" t="s">
        <v>111</v>
      </c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6"/>
      <c r="T103" s="367"/>
      <c r="U103" s="362">
        <f>O29</f>
        <v>0</v>
      </c>
      <c r="V103" s="363"/>
      <c r="W103" s="368"/>
    </row>
    <row r="104" spans="2:23" x14ac:dyDescent="0.25">
      <c r="B104" s="369" t="s">
        <v>112</v>
      </c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1"/>
      <c r="T104" s="372"/>
      <c r="U104" s="373">
        <f>U102+U103</f>
        <v>0</v>
      </c>
      <c r="V104" s="374"/>
      <c r="W104" s="357"/>
    </row>
    <row r="105" spans="2:23" x14ac:dyDescent="0.25">
      <c r="B105" s="375">
        <v>1</v>
      </c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7"/>
      <c r="U105" s="378">
        <v>0</v>
      </c>
      <c r="V105" s="378"/>
      <c r="W105" s="357"/>
    </row>
    <row r="106" spans="2:23" x14ac:dyDescent="0.25">
      <c r="B106" s="375">
        <v>2</v>
      </c>
      <c r="C106" s="379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1"/>
      <c r="T106" s="377"/>
      <c r="U106" s="382">
        <v>0</v>
      </c>
      <c r="V106" s="383"/>
      <c r="W106" s="357"/>
    </row>
    <row r="107" spans="2:23" x14ac:dyDescent="0.25">
      <c r="B107" s="375">
        <v>3</v>
      </c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  <c r="T107" s="377"/>
      <c r="U107" s="384">
        <v>0</v>
      </c>
      <c r="V107" s="384"/>
      <c r="W107" s="357"/>
    </row>
    <row r="108" spans="2:23" x14ac:dyDescent="0.25">
      <c r="B108" s="385" t="s">
        <v>113</v>
      </c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7"/>
      <c r="T108" s="388"/>
      <c r="U108" s="389">
        <f>U105+U106+U107</f>
        <v>0</v>
      </c>
      <c r="V108" s="390"/>
      <c r="W108" s="357"/>
    </row>
    <row r="109" spans="2:23" x14ac:dyDescent="0.25">
      <c r="B109" s="391" t="s">
        <v>114</v>
      </c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3"/>
      <c r="T109" s="394"/>
      <c r="U109" s="395">
        <f>U104-U108</f>
        <v>0</v>
      </c>
      <c r="V109" s="396"/>
      <c r="W109" s="357"/>
    </row>
    <row r="110" spans="2:23" x14ac:dyDescent="0.25">
      <c r="B110" s="397"/>
      <c r="C110" s="398" t="s">
        <v>115</v>
      </c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5"/>
      <c r="U110" s="399"/>
      <c r="V110" s="399"/>
      <c r="W110" s="357"/>
    </row>
    <row r="111" spans="2:23" x14ac:dyDescent="0.25">
      <c r="B111" s="400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2"/>
      <c r="R111" s="402"/>
      <c r="S111" s="402"/>
      <c r="T111" s="403"/>
      <c r="U111" s="404"/>
      <c r="V111" s="404"/>
      <c r="W111" s="357"/>
    </row>
    <row r="112" spans="2:23" x14ac:dyDescent="0.25">
      <c r="B112" s="400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6"/>
      <c r="U112" s="407"/>
      <c r="V112" s="407"/>
      <c r="W112" s="357"/>
    </row>
    <row r="113" spans="2:23" x14ac:dyDescent="0.25">
      <c r="B113" s="400"/>
      <c r="C113" s="401" t="s">
        <v>116</v>
      </c>
      <c r="D113" s="401"/>
      <c r="E113" s="401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  <c r="W113" s="357"/>
    </row>
    <row r="114" spans="2:23" x14ac:dyDescent="0.25">
      <c r="B114" s="400"/>
      <c r="C114" s="408"/>
      <c r="D114" s="408"/>
      <c r="E114" s="408"/>
      <c r="F114" s="408"/>
      <c r="G114" s="408"/>
      <c r="H114" s="408"/>
      <c r="I114" s="408"/>
      <c r="J114" s="408"/>
      <c r="K114" s="408"/>
      <c r="L114" s="408"/>
      <c r="M114" s="408"/>
      <c r="N114" s="408"/>
      <c r="O114" s="408"/>
      <c r="P114" s="408"/>
      <c r="Q114" s="409"/>
      <c r="R114" s="409"/>
      <c r="S114" s="409"/>
      <c r="T114" s="406"/>
      <c r="U114" s="407"/>
      <c r="V114" s="407"/>
      <c r="W114" s="357"/>
    </row>
    <row r="115" spans="2:23" x14ac:dyDescent="0.25">
      <c r="B115" s="410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11"/>
      <c r="R115" s="411"/>
      <c r="S115" s="411"/>
      <c r="T115" s="412"/>
      <c r="U115" s="413"/>
      <c r="V115" s="413"/>
      <c r="W115" s="368"/>
    </row>
    <row r="116" spans="2:23" x14ac:dyDescent="0.25">
      <c r="B116" s="410"/>
      <c r="C116" s="401" t="s">
        <v>117</v>
      </c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14"/>
      <c r="R116" s="414"/>
      <c r="S116" s="414"/>
      <c r="T116" s="415"/>
      <c r="U116" s="413"/>
      <c r="V116" s="413"/>
      <c r="W116" s="368"/>
    </row>
    <row r="117" spans="2:23" x14ac:dyDescent="0.25">
      <c r="B117" s="416"/>
      <c r="C117" s="401"/>
      <c r="D117" s="401"/>
      <c r="E117" s="401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17"/>
      <c r="R117" s="417"/>
      <c r="S117" s="417"/>
      <c r="T117" s="347"/>
      <c r="U117" s="413"/>
      <c r="V117" s="413"/>
      <c r="W117" s="368"/>
    </row>
    <row r="118" spans="2:23" x14ac:dyDescent="0.25">
      <c r="B118" s="416"/>
      <c r="C118" s="401"/>
      <c r="D118" s="401"/>
      <c r="E118" s="401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18"/>
      <c r="R118" s="418"/>
      <c r="S118" s="418"/>
      <c r="T118" s="419"/>
      <c r="U118" s="420"/>
      <c r="V118" s="420"/>
      <c r="W118" s="357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2"/>
      <c r="R119" s="422"/>
      <c r="S119" s="422"/>
      <c r="T119" s="423"/>
      <c r="U119" s="424"/>
      <c r="V119" s="424"/>
      <c r="W119" s="357"/>
    </row>
    <row r="120" spans="2:23" x14ac:dyDescent="0.25">
      <c r="B120" s="422"/>
      <c r="C120" s="422"/>
      <c r="D120" s="422"/>
      <c r="E120" s="422"/>
      <c r="F120" s="422"/>
      <c r="G120" s="422"/>
      <c r="H120" s="422"/>
      <c r="I120" s="422"/>
      <c r="J120" s="422"/>
      <c r="K120" s="422"/>
      <c r="L120" s="422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  <c r="W120" s="422"/>
    </row>
    <row r="121" spans="2:23" x14ac:dyDescent="0.25">
      <c r="B121" s="425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6"/>
      <c r="Q121" s="426"/>
      <c r="R121" s="426"/>
      <c r="S121" s="426"/>
      <c r="T121" s="427"/>
      <c r="U121" s="428"/>
      <c r="V121" s="428"/>
      <c r="W121" s="428"/>
    </row>
    <row r="122" spans="2:23" x14ac:dyDescent="0.25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429"/>
      <c r="V122" s="429"/>
      <c r="W122" s="423"/>
    </row>
    <row r="123" spans="2:23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430"/>
      <c r="V123" s="20"/>
      <c r="W123" s="423"/>
    </row>
    <row r="124" spans="2:23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20"/>
      <c r="V124" s="20"/>
      <c r="W124" s="423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10"/>
      <c r="U125" s="432"/>
      <c r="V125" s="432"/>
      <c r="W125" s="423"/>
    </row>
    <row r="126" spans="2:23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4"/>
      <c r="U126" s="432"/>
      <c r="V126" s="432"/>
      <c r="W126" s="423"/>
    </row>
    <row r="127" spans="2:23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4"/>
      <c r="U127" s="432"/>
      <c r="V127" s="432"/>
      <c r="W127" s="423"/>
    </row>
    <row r="128" spans="2:23" x14ac:dyDescent="0.25">
      <c r="B128" s="435"/>
      <c r="C128" s="401"/>
      <c r="D128" s="401"/>
      <c r="E128" s="401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36"/>
      <c r="U128" s="437"/>
      <c r="V128" s="437"/>
      <c r="W128" s="423"/>
    </row>
    <row r="129" spans="2:23" x14ac:dyDescent="0.25">
      <c r="B129" s="435"/>
      <c r="C129" s="401"/>
      <c r="D129" s="401"/>
      <c r="E129" s="401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36"/>
      <c r="U129" s="420"/>
      <c r="V129" s="420"/>
      <c r="W129" s="423"/>
    </row>
    <row r="130" spans="2:23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4"/>
      <c r="U130" s="432"/>
      <c r="V130" s="432"/>
      <c r="W130" s="423"/>
    </row>
    <row r="131" spans="2:23" x14ac:dyDescent="0.25">
      <c r="B131" s="438"/>
      <c r="C131" s="438"/>
      <c r="D131" s="438"/>
      <c r="E131" s="438"/>
      <c r="F131" s="438"/>
      <c r="G131" s="438"/>
      <c r="H131" s="24"/>
      <c r="I131" s="24"/>
      <c r="J131" s="24"/>
      <c r="K131" s="24"/>
      <c r="L131" s="24"/>
      <c r="M131" s="24"/>
      <c r="N131" s="24"/>
      <c r="O131" s="24"/>
      <c r="P131" s="24"/>
      <c r="Q131" s="423"/>
      <c r="R131" s="423"/>
      <c r="S131" s="423"/>
      <c r="T131" s="423"/>
      <c r="U131" s="439"/>
      <c r="V131" s="439"/>
      <c r="W131" s="423"/>
    </row>
    <row r="132" spans="2:23" x14ac:dyDescent="0.25"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23"/>
    </row>
    <row r="133" spans="2:23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4"/>
      <c r="U133" s="413"/>
      <c r="V133" s="413"/>
      <c r="W133" s="423"/>
    </row>
    <row r="134" spans="2:23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4"/>
      <c r="U134" s="413"/>
      <c r="V134" s="413"/>
      <c r="W134" s="423"/>
    </row>
  </sheetData>
  <autoFilter ref="B100:W110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</autoFilter>
  <mergeCells count="371">
    <mergeCell ref="B133:S133"/>
    <mergeCell ref="U133:V133"/>
    <mergeCell ref="B134:S134"/>
    <mergeCell ref="U134:V134"/>
    <mergeCell ref="C129:S129"/>
    <mergeCell ref="U129:V129"/>
    <mergeCell ref="B130:S130"/>
    <mergeCell ref="U130:V130"/>
    <mergeCell ref="H131:P131"/>
    <mergeCell ref="B132:V132"/>
    <mergeCell ref="B126:S126"/>
    <mergeCell ref="U126:V126"/>
    <mergeCell ref="B127:S127"/>
    <mergeCell ref="U127:V127"/>
    <mergeCell ref="C128:S128"/>
    <mergeCell ref="U128:V128"/>
    <mergeCell ref="B120:W120"/>
    <mergeCell ref="B121:S121"/>
    <mergeCell ref="U121:W121"/>
    <mergeCell ref="U122:V122"/>
    <mergeCell ref="B125:S125"/>
    <mergeCell ref="U125:V125"/>
    <mergeCell ref="C118:P118"/>
    <mergeCell ref="Q118:S118"/>
    <mergeCell ref="U118:V118"/>
    <mergeCell ref="B119:P119"/>
    <mergeCell ref="Q119:S119"/>
    <mergeCell ref="U119:V119"/>
    <mergeCell ref="C116:P116"/>
    <mergeCell ref="Q116:S116"/>
    <mergeCell ref="U116:V116"/>
    <mergeCell ref="C117:P117"/>
    <mergeCell ref="Q117:S117"/>
    <mergeCell ref="U117:V117"/>
    <mergeCell ref="C113:V113"/>
    <mergeCell ref="Q114:S114"/>
    <mergeCell ref="U114:V114"/>
    <mergeCell ref="C115:P115"/>
    <mergeCell ref="Q115:S115"/>
    <mergeCell ref="U115:V115"/>
    <mergeCell ref="C110:T110"/>
    <mergeCell ref="U110:V110"/>
    <mergeCell ref="C111:P111"/>
    <mergeCell ref="Q111:S111"/>
    <mergeCell ref="U111:V111"/>
    <mergeCell ref="C112:S112"/>
    <mergeCell ref="U112:V112"/>
    <mergeCell ref="C107:S107"/>
    <mergeCell ref="U107:V107"/>
    <mergeCell ref="B108:S108"/>
    <mergeCell ref="U108:V108"/>
    <mergeCell ref="B109:S109"/>
    <mergeCell ref="U109:V109"/>
    <mergeCell ref="B104:S104"/>
    <mergeCell ref="U104:V104"/>
    <mergeCell ref="C105:S105"/>
    <mergeCell ref="U105:V105"/>
    <mergeCell ref="C106:S106"/>
    <mergeCell ref="U106:V106"/>
    <mergeCell ref="B100:T100"/>
    <mergeCell ref="U100:W100"/>
    <mergeCell ref="B101:V101"/>
    <mergeCell ref="B102:S102"/>
    <mergeCell ref="U102:V102"/>
    <mergeCell ref="B103:S103"/>
    <mergeCell ref="U103:V103"/>
    <mergeCell ref="C96:P96"/>
    <mergeCell ref="Q96:S96"/>
    <mergeCell ref="U96:V96"/>
    <mergeCell ref="C97:P97"/>
    <mergeCell ref="Q97:S97"/>
    <mergeCell ref="B98:P98"/>
    <mergeCell ref="Q98:S98"/>
    <mergeCell ref="U98:V98"/>
    <mergeCell ref="C93:P93"/>
    <mergeCell ref="Q93:S93"/>
    <mergeCell ref="C94:P94"/>
    <mergeCell ref="Q94:S94"/>
    <mergeCell ref="U94:V94"/>
    <mergeCell ref="C95:P95"/>
    <mergeCell ref="Q95:S95"/>
    <mergeCell ref="U95:V95"/>
    <mergeCell ref="C90:P90"/>
    <mergeCell ref="Q90:S90"/>
    <mergeCell ref="U90:V90"/>
    <mergeCell ref="Q91:S91"/>
    <mergeCell ref="U91:V91"/>
    <mergeCell ref="C92:P92"/>
    <mergeCell ref="Q92:S92"/>
    <mergeCell ref="U92:V92"/>
    <mergeCell ref="C87:P87"/>
    <mergeCell ref="Q87:S87"/>
    <mergeCell ref="U87:V87"/>
    <mergeCell ref="Q88:S88"/>
    <mergeCell ref="C89:P89"/>
    <mergeCell ref="Q89:S89"/>
    <mergeCell ref="U89:V89"/>
    <mergeCell ref="C83:P83"/>
    <mergeCell ref="Q83:S83"/>
    <mergeCell ref="U83:V83"/>
    <mergeCell ref="Q85:S85"/>
    <mergeCell ref="U85:V85"/>
    <mergeCell ref="C86:P86"/>
    <mergeCell ref="Q86:S86"/>
    <mergeCell ref="U86:V86"/>
    <mergeCell ref="C79:P79"/>
    <mergeCell ref="U79:V79"/>
    <mergeCell ref="C80:P80"/>
    <mergeCell ref="Q80:S80"/>
    <mergeCell ref="U80:V80"/>
    <mergeCell ref="C81:P81"/>
    <mergeCell ref="U81:V81"/>
    <mergeCell ref="C76:P76"/>
    <mergeCell ref="U76:V76"/>
    <mergeCell ref="C77:P77"/>
    <mergeCell ref="Q77:S77"/>
    <mergeCell ref="U77:V77"/>
    <mergeCell ref="C78:P78"/>
    <mergeCell ref="Q78:S78"/>
    <mergeCell ref="U78:V78"/>
    <mergeCell ref="C73:P73"/>
    <mergeCell ref="U73:V73"/>
    <mergeCell ref="C74:P74"/>
    <mergeCell ref="U74:V74"/>
    <mergeCell ref="C75:P75"/>
    <mergeCell ref="U75:V75"/>
    <mergeCell ref="C70:P70"/>
    <mergeCell ref="C71:P71"/>
    <mergeCell ref="Q71:S71"/>
    <mergeCell ref="U71:V71"/>
    <mergeCell ref="C72:P72"/>
    <mergeCell ref="Q72:S72"/>
    <mergeCell ref="U72:V72"/>
    <mergeCell ref="C67:P67"/>
    <mergeCell ref="Q67:S67"/>
    <mergeCell ref="U67:V67"/>
    <mergeCell ref="C68:P68"/>
    <mergeCell ref="U68:V68"/>
    <mergeCell ref="C69:P69"/>
    <mergeCell ref="U69:V69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8:P58"/>
    <mergeCell ref="U58:V58"/>
    <mergeCell ref="C59:P59"/>
    <mergeCell ref="U59:V59"/>
    <mergeCell ref="C60:P60"/>
    <mergeCell ref="U60:V60"/>
    <mergeCell ref="C55:P55"/>
    <mergeCell ref="Q55:S55"/>
    <mergeCell ref="U55:V55"/>
    <mergeCell ref="C56:P56"/>
    <mergeCell ref="U56:V56"/>
    <mergeCell ref="C57:P57"/>
    <mergeCell ref="U57:V57"/>
    <mergeCell ref="C51:P51"/>
    <mergeCell ref="U51:V51"/>
    <mergeCell ref="C52:P52"/>
    <mergeCell ref="C53:P53"/>
    <mergeCell ref="U53:V53"/>
    <mergeCell ref="C54:P54"/>
    <mergeCell ref="Q54:S54"/>
    <mergeCell ref="U54:V54"/>
    <mergeCell ref="C49:P49"/>
    <mergeCell ref="Q49:S49"/>
    <mergeCell ref="U49:V49"/>
    <mergeCell ref="C50:P50"/>
    <mergeCell ref="Q50:S50"/>
    <mergeCell ref="U50:V50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B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20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Надежд.3(20)</vt:lpstr>
      <vt:lpstr>'Надежд.3(20)'!Область_печати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2021-03-27T17:41:59Z</dcterms:created>
  <dcterms:modified xsi:type="dcterms:W3CDTF">2021-03-27T17:42:00Z</dcterms:modified>
</cp:coreProperties>
</file>