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86D64388-EBE5-426C-A1CE-8B08BC27A275}" xr6:coauthVersionLast="45" xr6:coauthVersionMax="45" xr10:uidLastSave="{00000000-0000-0000-0000-000000000000}"/>
  <bookViews>
    <workbookView xWindow="-120" yWindow="-120" windowWidth="29040" windowHeight="15840" xr2:uid="{562E6ED3-9CD4-4102-9AD1-0CC17C1A8FDB}"/>
  </bookViews>
  <sheets>
    <sheet name="Пригор.167(20)" sheetId="1" r:id="rId1"/>
  </sheets>
  <definedNames>
    <definedName name="_xlnm.Print_Area" localSheetId="0">'Пригор.167(20)'!$A$1:$W$140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4" i="1" l="1"/>
  <c r="U108" i="1"/>
  <c r="U109" i="1" s="1"/>
  <c r="U115" i="1" s="1"/>
  <c r="T103" i="1"/>
  <c r="Q101" i="1"/>
  <c r="U101" i="1" s="1"/>
  <c r="Q99" i="1"/>
  <c r="Q97" i="1"/>
  <c r="U94" i="1"/>
  <c r="U93" i="1" s="1"/>
  <c r="W93" i="1" s="1"/>
  <c r="Q93" i="1"/>
  <c r="U89" i="1"/>
  <c r="W89" i="1" s="1"/>
  <c r="U86" i="1"/>
  <c r="U85" i="1"/>
  <c r="W85" i="1" s="1"/>
  <c r="W82" i="1"/>
  <c r="U82" i="1"/>
  <c r="Q82" i="1"/>
  <c r="U77" i="1"/>
  <c r="W77" i="1" s="1"/>
  <c r="Q71" i="1"/>
  <c r="U71" i="1" s="1"/>
  <c r="W71" i="1" s="1"/>
  <c r="U57" i="1"/>
  <c r="W43" i="1"/>
  <c r="U43" i="1"/>
  <c r="Q43" i="1"/>
  <c r="AX40" i="1"/>
  <c r="AY40" i="1" s="1"/>
  <c r="AW40" i="1"/>
  <c r="AU40" i="1"/>
  <c r="AR40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L23" i="1"/>
  <c r="Q22" i="1"/>
  <c r="Q21" i="1" s="1"/>
  <c r="O21" i="1"/>
  <c r="O24" i="1" s="1"/>
  <c r="L21" i="1"/>
  <c r="J21" i="1"/>
  <c r="G9" i="1"/>
  <c r="W99" i="1" s="1"/>
  <c r="W101" i="1" l="1"/>
  <c r="Q51" i="1"/>
  <c r="U51" i="1" s="1"/>
  <c r="W51" i="1" s="1"/>
  <c r="W103" i="1" s="1"/>
  <c r="Q61" i="1"/>
  <c r="U61" i="1" s="1"/>
  <c r="W61" i="1" s="1"/>
  <c r="Q85" i="1"/>
  <c r="Q89" i="1"/>
  <c r="W97" i="1"/>
  <c r="Q77" i="1"/>
  <c r="U103" i="1" l="1"/>
  <c r="U105" i="1" s="1"/>
  <c r="Q103" i="1"/>
</calcChain>
</file>

<file path=xl/sharedStrings.xml><?xml version="1.0" encoding="utf-8"?>
<sst xmlns="http://schemas.openxmlformats.org/spreadsheetml/2006/main" count="133" uniqueCount="124">
  <si>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</si>
  <si>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</si>
  <si>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</si>
  <si>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</si>
  <si>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</si>
  <si>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</si>
  <si>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</si>
  <si>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</si>
  <si>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</si>
  <si>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</si>
  <si>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</si>
  <si>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</si>
  <si>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</si>
  <si>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ц/отопл., водоотведение,водогр.колонки э/снабжение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</si>
  <si>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</si>
  <si>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</si>
  <si>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</si>
  <si>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</si>
  <si>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</si>
  <si>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</si>
  <si>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хвс-204,9, э.э-1386,5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</si>
  <si>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</si>
  <si>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</si>
  <si>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</si>
  <si>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</si>
  <si>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</si>
  <si>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</si>
  <si>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</si>
  <si>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</si>
  <si>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</si>
  <si>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</si>
  <si>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</si>
  <si>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</si>
  <si>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</si>
  <si>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:СОИ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</si>
  <si>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</si>
  <si>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</si>
  <si>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</si>
  <si>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подъездов</t>
  </si>
  <si>
    <t xml:space="preserve">  вознаграждение уполномоченному по дому</t>
  </si>
  <si>
    <t xml:space="preserve">  текущий ремонт</t>
  </si>
  <si>
    <t>резервный фонд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</si>
  <si>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</si>
  <si>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</si>
  <si>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</si>
  <si>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</si>
  <si>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</si>
  <si>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отопл.и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</si>
  <si>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</si>
  <si>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</si>
  <si>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</si>
  <si>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</si>
  <si>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</si>
  <si>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</si>
  <si>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</si>
  <si>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</si>
  <si>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</si>
  <si>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</si>
  <si>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</si>
  <si>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</si>
  <si>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</si>
  <si>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</si>
  <si>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ремонт ,тех.обслуживание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</si>
  <si>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</si>
  <si>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привода AMV435 Danfoss акт№40 от 26.02.20 АО Теплосеть</t>
  </si>
  <si>
    <t>Выписка Росреестра акт 127 от 01.06.2020</t>
  </si>
  <si>
    <t>Выписка ЕГРН (ИП Зайцев) кв.21</t>
  </si>
  <si>
    <t>Установка информац.табличек(акт июль,2020)</t>
  </si>
  <si>
    <t>Тех.диагностирование газ.оборудования "Инженерный центр" акт11-4/159 от 20.07.2020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</si>
  <si>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</si>
  <si>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</si>
  <si>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инженерных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</si>
  <si>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</si>
  <si>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 </t>
  </si>
  <si>
    <t>МУП ЖЭУ №7 :</t>
  </si>
  <si>
    <t xml:space="preserve"> акт№269 от 31.07.20 (кв.18.19)</t>
  </si>
  <si>
    <t>акт №462 от 31.12.2020(кв.18)</t>
  </si>
  <si>
    <t>3</t>
  </si>
  <si>
    <t>Техническое обслуживание инженерных сетей электроснабжения МКД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</si>
  <si>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</si>
  <si>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</si>
  <si>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</si>
  <si>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</si>
  <si>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</si>
  <si>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</si>
  <si>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Замена ламп накаливания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</si>
  <si>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</si>
  <si>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</si>
  <si>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</si>
  <si>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</si>
  <si>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Гидравлические испытания систем отопления и ТУ с помощью комрессора</t>
  </si>
  <si>
    <t>Промывка сисчтемы отопления</t>
  </si>
  <si>
    <t>5</t>
  </si>
  <si>
    <t>Поверка и прочистка вентканалов ИП Моисеенко</t>
  </si>
  <si>
    <t>акт №5 от 03.02.2020</t>
  </si>
  <si>
    <t>акт№25 от 20.07.20</t>
  </si>
  <si>
    <t>6</t>
  </si>
  <si>
    <t>ТО внутридомовых и наружних газопроводов  по договору "Ставропольгоргаз"</t>
  </si>
  <si>
    <t>акт В-492 от 22.06.2020</t>
  </si>
  <si>
    <t>7</t>
  </si>
  <si>
    <t>ТО узла учета расхода тепловой энергии "Теплосеть"</t>
  </si>
  <si>
    <t>актУ-1065 от 24.02.20,У-1760 от 24.03.20,У-2411 от 24.04.2020,У-5939 от 26.10.20,У6634 от 25.11.20,У-7916 от 28.12.20</t>
  </si>
  <si>
    <t>Работы и услуги по санитарному содержанию общего имущества</t>
  </si>
  <si>
    <t>Санитарное содержание придомовой территории</t>
  </si>
  <si>
    <t>Покос травы : акт от 13.05.2020</t>
  </si>
  <si>
    <t>вывоз мусора акт 404 от 31.10.2020</t>
  </si>
  <si>
    <t>Дератизация и дезинсекция</t>
  </si>
  <si>
    <t>акт 536 от 30.09.20 (ООО Микст)</t>
  </si>
  <si>
    <t>Услуга по управлению многоквартирным домом</t>
  </si>
  <si>
    <t>Содержание и тех обслуживание жилья</t>
  </si>
  <si>
    <t>Услуги СГРЦ,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</si>
  <si>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</si>
  <si>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</si>
  <si>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</si>
  <si>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</si>
  <si>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</si>
  <si>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</si>
  <si>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</si>
  <si>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Установка металлопластиковых изделий СК СТРОЙРЕСУРС акт№3065 от 01.10.2020</t>
  </si>
  <si>
    <t xml:space="preserve">   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</si>
  <si>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</si>
  <si>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</si>
  <si>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>Экономист :                             _____________________              И.В.Семенихина</t>
  </si>
  <si>
    <t>Старший по дому:               ______________________               В.Н.Шведенко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</si>
</sst>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left"/>
    </xf>
    <xf numFmtId="2" fontId="13" fillId="4" borderId="8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 wrapText="1"/>
    </xf>
    <xf numFmtId="2" fontId="9" fillId="4" borderId="5" xfId="0" applyNumberFormat="1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15" fillId="4" borderId="8" xfId="0" applyNumberFormat="1" applyFont="1" applyFill="1" applyBorder="1" applyAlignment="1">
      <alignment horizontal="center" wrapText="1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4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4" borderId="2" xfId="0" applyFont="1" applyFill="1" applyBorder="1"/>
    <xf numFmtId="0" fontId="25" fillId="4" borderId="3" xfId="0" applyFont="1" applyFill="1" applyBorder="1"/>
    <xf numFmtId="0" fontId="25" fillId="4" borderId="4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4" borderId="30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vertical="center" wrapText="1"/>
    </xf>
    <xf numFmtId="4" fontId="30" fillId="4" borderId="32" xfId="0" applyNumberFormat="1" applyFont="1" applyFill="1" applyBorder="1" applyAlignment="1">
      <alignment horizontal="center" wrapText="1"/>
    </xf>
    <xf numFmtId="2" fontId="30" fillId="4" borderId="32" xfId="0" applyNumberFormat="1" applyFont="1" applyFill="1" applyBorder="1" applyAlignment="1">
      <alignment horizontal="center" wrapText="1"/>
    </xf>
    <xf numFmtId="2" fontId="30" fillId="4" borderId="33" xfId="0" applyNumberFormat="1" applyFont="1" applyFill="1" applyBorder="1" applyAlignment="1">
      <alignment horizontal="center"/>
    </xf>
    <xf numFmtId="2" fontId="30" fillId="4" borderId="34" xfId="0" applyNumberFormat="1" applyFont="1" applyFill="1" applyBorder="1" applyAlignment="1">
      <alignment horizontal="center"/>
    </xf>
    <xf numFmtId="2" fontId="30" fillId="4" borderId="32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0" fillId="4" borderId="36" xfId="0" applyFont="1" applyFill="1" applyBorder="1" applyAlignment="1">
      <alignment horizontal="left" vertical="center" wrapText="1"/>
    </xf>
    <xf numFmtId="4" fontId="30" fillId="4" borderId="35" xfId="0" applyNumberFormat="1" applyFont="1" applyFill="1" applyBorder="1" applyAlignment="1">
      <alignment horizontal="center" vertical="center" wrapText="1"/>
    </xf>
    <xf numFmtId="4" fontId="30" fillId="4" borderId="31" xfId="0" applyNumberFormat="1" applyFont="1" applyFill="1" applyBorder="1" applyAlignment="1">
      <alignment horizontal="center" vertical="center" wrapText="1"/>
    </xf>
    <xf numFmtId="4" fontId="30" fillId="4" borderId="36" xfId="0" applyNumberFormat="1" applyFont="1" applyFill="1" applyBorder="1" applyAlignment="1">
      <alignment horizontal="center" vertical="center" wrapText="1"/>
    </xf>
    <xf numFmtId="2" fontId="30" fillId="4" borderId="16" xfId="0" applyNumberFormat="1" applyFont="1" applyFill="1" applyBorder="1" applyAlignment="1">
      <alignment horizontal="center" wrapText="1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left"/>
    </xf>
    <xf numFmtId="0" fontId="32" fillId="4" borderId="31" xfId="0" applyFont="1" applyFill="1" applyBorder="1" applyAlignment="1">
      <alignment horizontal="left"/>
    </xf>
    <xf numFmtId="0" fontId="32" fillId="4" borderId="36" xfId="0" applyFont="1" applyFill="1" applyBorder="1" applyAlignment="1">
      <alignment horizontal="left"/>
    </xf>
    <xf numFmtId="2" fontId="32" fillId="4" borderId="35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4" fontId="30" fillId="4" borderId="35" xfId="0" applyNumberFormat="1" applyFont="1" applyFill="1" applyBorder="1" applyAlignment="1">
      <alignment horizontal="center" vertical="center" wrapText="1"/>
    </xf>
    <xf numFmtId="4" fontId="30" fillId="4" borderId="31" xfId="0" applyNumberFormat="1" applyFont="1" applyFill="1" applyBorder="1" applyAlignment="1">
      <alignment horizontal="center" vertical="center" wrapText="1"/>
    </xf>
    <xf numFmtId="4" fontId="30" fillId="4" borderId="36" xfId="0" applyNumberFormat="1" applyFont="1" applyFill="1" applyBorder="1" applyAlignment="1">
      <alignment horizontal="center" vertical="center" wrapText="1"/>
    </xf>
    <xf numFmtId="0" fontId="32" fillId="4" borderId="16" xfId="0" applyFont="1" applyFill="1" applyBorder="1"/>
    <xf numFmtId="0" fontId="32" fillId="4" borderId="35" xfId="0" applyFont="1" applyFill="1" applyBorder="1" applyAlignment="1">
      <alignment horizontal="left" wrapText="1"/>
    </xf>
    <xf numFmtId="0" fontId="32" fillId="4" borderId="31" xfId="0" applyFont="1" applyFill="1" applyBorder="1" applyAlignment="1">
      <alignment horizontal="left" wrapText="1"/>
    </xf>
    <xf numFmtId="0" fontId="32" fillId="4" borderId="36" xfId="0" applyFont="1" applyFill="1" applyBorder="1" applyAlignment="1">
      <alignment horizontal="left" wrapText="1"/>
    </xf>
    <xf numFmtId="0" fontId="32" fillId="4" borderId="35" xfId="0" applyFont="1" applyFill="1" applyBorder="1" applyAlignment="1">
      <alignment horizontal="left" wrapText="1"/>
    </xf>
    <xf numFmtId="0" fontId="32" fillId="4" borderId="31" xfId="0" applyFont="1" applyFill="1" applyBorder="1" applyAlignment="1">
      <alignment horizontal="left" wrapText="1"/>
    </xf>
    <xf numFmtId="0" fontId="32" fillId="4" borderId="36" xfId="0" applyFont="1" applyFill="1" applyBorder="1" applyAlignment="1">
      <alignment horizontal="left" wrapText="1"/>
    </xf>
    <xf numFmtId="2" fontId="32" fillId="4" borderId="35" xfId="0" applyNumberFormat="1" applyFont="1" applyFill="1" applyBorder="1" applyAlignment="1">
      <alignment horizontal="center"/>
    </xf>
    <xf numFmtId="2" fontId="32" fillId="4" borderId="3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vertical="center" wrapText="1"/>
    </xf>
    <xf numFmtId="0" fontId="30" fillId="4" borderId="31" xfId="0" applyFont="1" applyFill="1" applyBorder="1" applyAlignment="1">
      <alignment vertical="center" wrapText="1"/>
    </xf>
    <xf numFmtId="0" fontId="30" fillId="4" borderId="36" xfId="0" applyFont="1" applyFill="1" applyBorder="1" applyAlignment="1">
      <alignment vertical="center" wrapText="1"/>
    </xf>
    <xf numFmtId="2" fontId="30" fillId="4" borderId="31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 wrapText="1"/>
    </xf>
    <xf numFmtId="0" fontId="30" fillId="4" borderId="31" xfId="0" applyFont="1" applyFill="1" applyBorder="1" applyAlignment="1">
      <alignment horizontal="left" wrapText="1"/>
    </xf>
    <xf numFmtId="0" fontId="30" fillId="4" borderId="36" xfId="0" applyFont="1" applyFill="1" applyBorder="1" applyAlignment="1">
      <alignment horizontal="left" wrapText="1"/>
    </xf>
    <xf numFmtId="2" fontId="30" fillId="4" borderId="35" xfId="0" applyNumberFormat="1" applyFont="1" applyFill="1" applyBorder="1" applyAlignment="1">
      <alignment horizontal="center" vertical="center"/>
    </xf>
    <xf numFmtId="2" fontId="30" fillId="4" borderId="31" xfId="0" applyNumberFormat="1" applyFont="1" applyFill="1" applyBorder="1" applyAlignment="1">
      <alignment horizontal="center" vertical="center"/>
    </xf>
    <xf numFmtId="2" fontId="30" fillId="4" borderId="36" xfId="0" applyNumberFormat="1" applyFont="1" applyFill="1" applyBorder="1" applyAlignment="1">
      <alignment horizontal="center" vertical="center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wrapText="1"/>
    </xf>
    <xf numFmtId="0" fontId="30" fillId="4" borderId="35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30" fillId="4" borderId="36" xfId="0" applyFont="1" applyFill="1" applyBorder="1" applyAlignment="1">
      <alignment horizontal="center"/>
    </xf>
    <xf numFmtId="49" fontId="33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2" fillId="4" borderId="31" xfId="0" applyNumberFormat="1" applyFont="1" applyFill="1" applyBorder="1" applyAlignment="1">
      <alignment horizontal="center"/>
    </xf>
    <xf numFmtId="2" fontId="34" fillId="4" borderId="35" xfId="0" applyNumberFormat="1" applyFont="1" applyFill="1" applyBorder="1" applyAlignment="1">
      <alignment horizontal="center"/>
    </xf>
    <xf numFmtId="2" fontId="34" fillId="4" borderId="36" xfId="0" applyNumberFormat="1" applyFont="1" applyFill="1" applyBorder="1" applyAlignment="1">
      <alignment horizontal="center"/>
    </xf>
    <xf numFmtId="2" fontId="23" fillId="4" borderId="35" xfId="0" applyNumberFormat="1" applyFont="1" applyFill="1" applyBorder="1" applyAlignment="1">
      <alignment horizontal="center"/>
    </xf>
    <xf numFmtId="2" fontId="23" fillId="4" borderId="36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/>
    </xf>
    <xf numFmtId="0" fontId="30" fillId="4" borderId="35" xfId="0" applyFont="1" applyFill="1" applyBorder="1" applyAlignment="1">
      <alignment horizontal="left"/>
    </xf>
    <xf numFmtId="0" fontId="30" fillId="4" borderId="31" xfId="0" applyFont="1" applyFill="1" applyBorder="1" applyAlignment="1">
      <alignment horizontal="left"/>
    </xf>
    <xf numFmtId="0" fontId="30" fillId="4" borderId="36" xfId="0" applyFont="1" applyFill="1" applyBorder="1" applyAlignment="1">
      <alignment horizontal="left"/>
    </xf>
    <xf numFmtId="49" fontId="32" fillId="4" borderId="35" xfId="0" applyNumberFormat="1" applyFont="1" applyFill="1" applyBorder="1" applyAlignment="1">
      <alignment wrapText="1"/>
    </xf>
    <xf numFmtId="49" fontId="32" fillId="4" borderId="31" xfId="0" applyNumberFormat="1" applyFont="1" applyFill="1" applyBorder="1" applyAlignment="1">
      <alignment wrapText="1"/>
    </xf>
    <xf numFmtId="49" fontId="32" fillId="4" borderId="36" xfId="0" applyNumberFormat="1" applyFont="1" applyFill="1" applyBorder="1" applyAlignment="1">
      <alignment wrapText="1"/>
    </xf>
    <xf numFmtId="0" fontId="32" fillId="4" borderId="35" xfId="0" applyFont="1" applyFill="1" applyBorder="1"/>
    <xf numFmtId="0" fontId="32" fillId="4" borderId="31" xfId="0" applyFont="1" applyFill="1" applyBorder="1"/>
    <xf numFmtId="0" fontId="32" fillId="4" borderId="36" xfId="0" applyFont="1" applyFill="1" applyBorder="1"/>
    <xf numFmtId="0" fontId="32" fillId="4" borderId="35" xfId="0" applyFont="1" applyFill="1" applyBorder="1" applyAlignment="1">
      <alignment horizontal="left"/>
    </xf>
    <xf numFmtId="0" fontId="32" fillId="4" borderId="31" xfId="0" applyFont="1" applyFill="1" applyBorder="1" applyAlignment="1">
      <alignment horizontal="left"/>
    </xf>
    <xf numFmtId="0" fontId="32" fillId="4" borderId="36" xfId="0" applyFont="1" applyFill="1" applyBorder="1" applyAlignment="1">
      <alignment horizontal="left"/>
    </xf>
    <xf numFmtId="2" fontId="30" fillId="4" borderId="16" xfId="0" applyNumberFormat="1" applyFont="1" applyFill="1" applyBorder="1" applyAlignment="1">
      <alignment horizontal="center" vertical="center" wrapText="1"/>
    </xf>
    <xf numFmtId="2" fontId="30" fillId="4" borderId="35" xfId="0" applyNumberFormat="1" applyFont="1" applyFill="1" applyBorder="1" applyAlignment="1">
      <alignment horizontal="center" vertical="center" wrapText="1"/>
    </xf>
    <xf numFmtId="2" fontId="30" fillId="4" borderId="31" xfId="0" applyNumberFormat="1" applyFont="1" applyFill="1" applyBorder="1" applyAlignment="1">
      <alignment horizontal="center" vertical="center" wrapText="1"/>
    </xf>
    <xf numFmtId="2" fontId="30" fillId="4" borderId="36" xfId="0" applyNumberFormat="1" applyFont="1" applyFill="1" applyBorder="1" applyAlignment="1">
      <alignment horizontal="center" vertical="center" wrapText="1"/>
    </xf>
    <xf numFmtId="2" fontId="30" fillId="4" borderId="35" xfId="0" applyNumberFormat="1" applyFont="1" applyFill="1" applyBorder="1" applyAlignment="1">
      <alignment horizontal="center" vertical="center" wrapText="1"/>
    </xf>
    <xf numFmtId="2" fontId="30" fillId="4" borderId="31" xfId="0" applyNumberFormat="1" applyFont="1" applyFill="1" applyBorder="1" applyAlignment="1">
      <alignment horizontal="center" vertical="center" wrapText="1"/>
    </xf>
    <xf numFmtId="2" fontId="30" fillId="4" borderId="36" xfId="0" applyNumberFormat="1" applyFont="1" applyFill="1" applyBorder="1" applyAlignment="1">
      <alignment horizontal="center" vertical="center" wrapText="1"/>
    </xf>
    <xf numFmtId="2" fontId="30" fillId="4" borderId="36" xfId="0" applyNumberFormat="1" applyFont="1" applyFill="1" applyBorder="1" applyAlignment="1">
      <alignment horizontal="center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0" fontId="30" fillId="4" borderId="16" xfId="0" applyFont="1" applyFill="1" applyBorder="1"/>
    <xf numFmtId="0" fontId="30" fillId="4" borderId="35" xfId="0" applyFont="1" applyFill="1" applyBorder="1"/>
    <xf numFmtId="0" fontId="30" fillId="4" borderId="31" xfId="0" applyFont="1" applyFill="1" applyBorder="1"/>
    <xf numFmtId="0" fontId="30" fillId="4" borderId="36" xfId="0" applyFont="1" applyFill="1" applyBorder="1"/>
    <xf numFmtId="4" fontId="32" fillId="4" borderId="35" xfId="0" applyNumberFormat="1" applyFont="1" applyFill="1" applyBorder="1" applyAlignment="1">
      <alignment horizontal="center"/>
    </xf>
    <xf numFmtId="4" fontId="32" fillId="4" borderId="31" xfId="0" applyNumberFormat="1" applyFont="1" applyFill="1" applyBorder="1" applyAlignment="1">
      <alignment horizontal="center"/>
    </xf>
    <xf numFmtId="4" fontId="32" fillId="4" borderId="36" xfId="0" applyNumberFormat="1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4" borderId="35" xfId="0" applyFont="1" applyFill="1" applyBorder="1"/>
    <xf numFmtId="0" fontId="30" fillId="4" borderId="31" xfId="0" applyFont="1" applyFill="1" applyBorder="1"/>
    <xf numFmtId="0" fontId="33" fillId="4" borderId="16" xfId="0" applyFont="1" applyFill="1" applyBorder="1" applyAlignment="1">
      <alignment horizontal="center"/>
    </xf>
    <xf numFmtId="165" fontId="30" fillId="4" borderId="16" xfId="0" applyNumberFormat="1" applyFont="1" applyFill="1" applyBorder="1" applyAlignment="1">
      <alignment horizontal="center"/>
    </xf>
    <xf numFmtId="165" fontId="32" fillId="4" borderId="35" xfId="0" applyNumberFormat="1" applyFont="1" applyFill="1" applyBorder="1" applyAlignment="1">
      <alignment horizontal="center"/>
    </xf>
    <xf numFmtId="165" fontId="32" fillId="4" borderId="31" xfId="0" applyNumberFormat="1" applyFont="1" applyFill="1" applyBorder="1" applyAlignment="1">
      <alignment horizontal="center"/>
    </xf>
    <xf numFmtId="165" fontId="32" fillId="4" borderId="36" xfId="0" applyNumberFormat="1" applyFont="1" applyFill="1" applyBorder="1" applyAlignment="1">
      <alignment horizontal="center"/>
    </xf>
    <xf numFmtId="165" fontId="32" fillId="4" borderId="35" xfId="0" applyNumberFormat="1" applyFont="1" applyFill="1" applyBorder="1" applyAlignment="1">
      <alignment horizontal="center"/>
    </xf>
    <xf numFmtId="165" fontId="32" fillId="4" borderId="31" xfId="0" applyNumberFormat="1" applyFont="1" applyFill="1" applyBorder="1" applyAlignment="1">
      <alignment horizontal="center"/>
    </xf>
    <xf numFmtId="165" fontId="32" fillId="4" borderId="36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2" fillId="4" borderId="35" xfId="0" applyFont="1" applyFill="1" applyBorder="1"/>
    <xf numFmtId="0" fontId="32" fillId="4" borderId="31" xfId="0" applyFont="1" applyFill="1" applyBorder="1"/>
    <xf numFmtId="0" fontId="5" fillId="4" borderId="3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2" fontId="5" fillId="4" borderId="36" xfId="0" applyNumberFormat="1" applyFont="1" applyFill="1" applyBorder="1" applyAlignment="1">
      <alignment horizontal="center"/>
    </xf>
    <xf numFmtId="2" fontId="19" fillId="4" borderId="35" xfId="0" applyNumberFormat="1" applyFont="1" applyFill="1" applyBorder="1" applyAlignment="1">
      <alignment horizontal="center"/>
    </xf>
    <xf numFmtId="2" fontId="19" fillId="4" borderId="36" xfId="0" applyNumberFormat="1" applyFont="1" applyFill="1" applyBorder="1" applyAlignment="1">
      <alignment horizontal="center"/>
    </xf>
    <xf numFmtId="164" fontId="30" fillId="4" borderId="16" xfId="0" applyNumberFormat="1" applyFont="1" applyFill="1" applyBorder="1" applyAlignment="1">
      <alignment horizontal="center"/>
    </xf>
    <xf numFmtId="0" fontId="32" fillId="4" borderId="35" xfId="0" applyFont="1" applyFill="1" applyBorder="1" applyAlignment="1">
      <alignment horizontal="center"/>
    </xf>
    <xf numFmtId="0" fontId="32" fillId="4" borderId="31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/>
    </xf>
    <xf numFmtId="164" fontId="30" fillId="4" borderId="35" xfId="0" applyNumberFormat="1" applyFont="1" applyFill="1" applyBorder="1" applyAlignment="1">
      <alignment horizontal="center"/>
    </xf>
    <xf numFmtId="164" fontId="30" fillId="4" borderId="31" xfId="0" applyNumberFormat="1" applyFont="1" applyFill="1" applyBorder="1" applyAlignment="1">
      <alignment horizontal="center"/>
    </xf>
    <xf numFmtId="164" fontId="30" fillId="4" borderId="36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>
      <alignment horizont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40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4" fontId="36" fillId="3" borderId="1" xfId="0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2" fontId="37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35" fillId="4" borderId="0" xfId="0" applyFont="1" applyFill="1" applyAlignment="1">
      <alignment horizontal="center"/>
    </xf>
    <xf numFmtId="4" fontId="36" fillId="4" borderId="0" xfId="0" applyNumberFormat="1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2" fontId="37" fillId="4" borderId="0" xfId="0" applyNumberFormat="1" applyFont="1" applyFill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0" fontId="39" fillId="4" borderId="43" xfId="0" applyFont="1" applyFill="1" applyBorder="1" applyAlignment="1">
      <alignment horizontal="center" vertical="center"/>
    </xf>
    <xf numFmtId="0" fontId="39" fillId="4" borderId="44" xfId="0" applyFont="1" applyFill="1" applyBorder="1" applyAlignment="1">
      <alignment horizontal="center" vertical="center"/>
    </xf>
    <xf numFmtId="2" fontId="40" fillId="4" borderId="0" xfId="0" applyNumberFormat="1" applyFont="1" applyFill="1" applyAlignment="1">
      <alignment horizontal="center"/>
    </xf>
    <xf numFmtId="0" fontId="33" fillId="3" borderId="42" xfId="0" applyFont="1" applyFill="1" applyBorder="1" applyAlignment="1">
      <alignment horizontal="left"/>
    </xf>
    <xf numFmtId="0" fontId="33" fillId="3" borderId="43" xfId="0" applyFont="1" applyFill="1" applyBorder="1" applyAlignment="1">
      <alignment horizontal="left"/>
    </xf>
    <xf numFmtId="0" fontId="33" fillId="3" borderId="44" xfId="0" applyFont="1" applyFill="1" applyBorder="1" applyAlignment="1">
      <alignment horizontal="left"/>
    </xf>
    <xf numFmtId="2" fontId="33" fillId="3" borderId="43" xfId="0" applyNumberFormat="1" applyFont="1" applyFill="1" applyBorder="1" applyAlignment="1">
      <alignment horizontal="center" wrapText="1"/>
    </xf>
    <xf numFmtId="4" fontId="41" fillId="3" borderId="42" xfId="0" applyNumberFormat="1" applyFont="1" applyFill="1" applyBorder="1" applyAlignment="1">
      <alignment horizontal="center"/>
    </xf>
    <xf numFmtId="4" fontId="41" fillId="3" borderId="44" xfId="0" applyNumberFormat="1" applyFont="1" applyFill="1" applyBorder="1" applyAlignment="1">
      <alignment horizontal="center"/>
    </xf>
    <xf numFmtId="0" fontId="42" fillId="3" borderId="42" xfId="0" applyFont="1" applyFill="1" applyBorder="1" applyAlignment="1">
      <alignment horizontal="left"/>
    </xf>
    <xf numFmtId="0" fontId="42" fillId="3" borderId="43" xfId="0" applyFont="1" applyFill="1" applyBorder="1" applyAlignment="1">
      <alignment horizontal="left"/>
    </xf>
    <xf numFmtId="0" fontId="42" fillId="3" borderId="44" xfId="0" applyFont="1" applyFill="1" applyBorder="1" applyAlignment="1">
      <alignment horizontal="left"/>
    </xf>
    <xf numFmtId="2" fontId="42" fillId="3" borderId="43" xfId="0" applyNumberFormat="1" applyFont="1" applyFill="1" applyBorder="1" applyAlignment="1">
      <alignment horizontal="center" wrapText="1"/>
    </xf>
    <xf numFmtId="2" fontId="43" fillId="4" borderId="0" xfId="0" applyNumberFormat="1" applyFont="1" applyFill="1" applyAlignment="1">
      <alignment horizontal="center"/>
    </xf>
    <xf numFmtId="0" fontId="42" fillId="3" borderId="45" xfId="0" applyFont="1" applyFill="1" applyBorder="1" applyAlignment="1">
      <alignment horizontal="left"/>
    </xf>
    <xf numFmtId="0" fontId="42" fillId="3" borderId="46" xfId="0" applyFont="1" applyFill="1" applyBorder="1" applyAlignment="1">
      <alignment horizontal="left"/>
    </xf>
    <xf numFmtId="0" fontId="42" fillId="3" borderId="47" xfId="0" applyFont="1" applyFill="1" applyBorder="1" applyAlignment="1">
      <alignment horizontal="left"/>
    </xf>
    <xf numFmtId="2" fontId="42" fillId="3" borderId="48" xfId="0" applyNumberFormat="1" applyFont="1" applyFill="1" applyBorder="1" applyAlignment="1">
      <alignment horizontal="center" wrapText="1"/>
    </xf>
    <xf numFmtId="4" fontId="44" fillId="3" borderId="49" xfId="0" applyNumberFormat="1" applyFont="1" applyFill="1" applyBorder="1" applyAlignment="1">
      <alignment horizontal="center"/>
    </xf>
    <xf numFmtId="0" fontId="44" fillId="3" borderId="50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left"/>
    </xf>
    <xf numFmtId="2" fontId="23" fillId="4" borderId="16" xfId="0" applyNumberFormat="1" applyFont="1" applyFill="1" applyBorder="1" applyAlignment="1">
      <alignment horizontal="center" wrapText="1"/>
    </xf>
    <xf numFmtId="0" fontId="23" fillId="4" borderId="35" xfId="0" applyFont="1" applyFill="1" applyBorder="1" applyAlignment="1">
      <alignment horizontal="left"/>
    </xf>
    <xf numFmtId="0" fontId="23" fillId="4" borderId="31" xfId="0" applyFont="1" applyFill="1" applyBorder="1" applyAlignment="1">
      <alignment horizontal="left"/>
    </xf>
    <xf numFmtId="0" fontId="23" fillId="4" borderId="36" xfId="0" applyFont="1" applyFill="1" applyBorder="1" applyAlignment="1">
      <alignment horizontal="left"/>
    </xf>
    <xf numFmtId="164" fontId="32" fillId="4" borderId="16" xfId="0" applyNumberFormat="1" applyFont="1" applyFill="1" applyBorder="1" applyAlignment="1">
      <alignment horizontal="center"/>
    </xf>
    <xf numFmtId="0" fontId="42" fillId="3" borderId="51" xfId="0" applyFont="1" applyFill="1" applyBorder="1" applyAlignment="1">
      <alignment horizontal="left"/>
    </xf>
    <xf numFmtId="0" fontId="42" fillId="3" borderId="52" xfId="0" applyFont="1" applyFill="1" applyBorder="1" applyAlignment="1">
      <alignment horizontal="left"/>
    </xf>
    <xf numFmtId="0" fontId="42" fillId="3" borderId="53" xfId="0" applyFont="1" applyFill="1" applyBorder="1" applyAlignment="1">
      <alignment horizontal="left"/>
    </xf>
    <xf numFmtId="2" fontId="46" fillId="3" borderId="54" xfId="0" applyNumberFormat="1" applyFont="1" applyFill="1" applyBorder="1" applyAlignment="1">
      <alignment horizontal="center" wrapText="1"/>
    </xf>
    <xf numFmtId="4" fontId="41" fillId="3" borderId="55" xfId="0" applyNumberFormat="1" applyFont="1" applyFill="1" applyBorder="1" applyAlignment="1">
      <alignment horizontal="center"/>
    </xf>
    <xf numFmtId="4" fontId="41" fillId="3" borderId="56" xfId="0" applyNumberFormat="1" applyFont="1" applyFill="1" applyBorder="1" applyAlignment="1">
      <alignment horizontal="center"/>
    </xf>
    <xf numFmtId="0" fontId="42" fillId="3" borderId="49" xfId="0" applyFont="1" applyFill="1" applyBorder="1" applyAlignment="1">
      <alignment horizontal="left"/>
    </xf>
    <xf numFmtId="0" fontId="42" fillId="3" borderId="48" xfId="0" applyFont="1" applyFill="1" applyBorder="1" applyAlignment="1">
      <alignment horizontal="left"/>
    </xf>
    <xf numFmtId="0" fontId="42" fillId="3" borderId="50" xfId="0" applyFont="1" applyFill="1" applyBorder="1" applyAlignment="1">
      <alignment horizontal="left"/>
    </xf>
    <xf numFmtId="2" fontId="42" fillId="3" borderId="0" xfId="0" applyNumberFormat="1" applyFont="1" applyFill="1" applyAlignment="1">
      <alignment horizontal="center" wrapText="1"/>
    </xf>
    <xf numFmtId="4" fontId="41" fillId="3" borderId="57" xfId="0" applyNumberFormat="1" applyFont="1" applyFill="1" applyBorder="1" applyAlignment="1">
      <alignment horizontal="center"/>
    </xf>
    <xf numFmtId="4" fontId="41" fillId="3" borderId="58" xfId="0" applyNumberFormat="1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2" fillId="4" borderId="0" xfId="0" applyNumberFormat="1" applyFont="1" applyFill="1" applyAlignment="1">
      <alignment horizontal="center"/>
    </xf>
    <xf numFmtId="2" fontId="32" fillId="4" borderId="0" xfId="0" applyNumberFormat="1" applyFont="1" applyFill="1" applyAlignment="1">
      <alignment horizontal="center"/>
    </xf>
    <xf numFmtId="4" fontId="32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3" fontId="30" fillId="4" borderId="0" xfId="0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0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48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left"/>
    </xf>
    <xf numFmtId="4" fontId="41" fillId="4" borderId="0" xfId="0" applyNumberFormat="1" applyFont="1" applyFill="1" applyAlignment="1">
      <alignment horizontal="center"/>
    </xf>
    <xf numFmtId="0" fontId="42" fillId="4" borderId="0" xfId="0" applyFont="1" applyFill="1" applyAlignment="1">
      <alignment horizontal="left"/>
    </xf>
    <xf numFmtId="0" fontId="42" fillId="4" borderId="0" xfId="0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E48D3311-1CC7-41DF-8F17-1149BB26A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1D3B-7182-4443-92DF-938BF11FAA94}">
  <sheetPr>
    <tabColor theme="6"/>
    <pageSetUpPr fitToPage="1"/>
  </sheetPr>
  <dimension ref="B2:AY140"/>
  <sheetViews>
    <sheetView tabSelected="1" topLeftCell="A97" workbookViewId="0">
      <selection activeCell="B106" sqref="B106:V106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44196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>
        <v>167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5</v>
      </c>
      <c r="C9" s="20"/>
      <c r="D9" s="20"/>
      <c r="E9" s="20"/>
      <c r="F9" s="20"/>
      <c r="G9" s="21">
        <f>G10</f>
        <v>1749.4</v>
      </c>
      <c r="H9" s="22"/>
      <c r="I9" s="23" t="s">
        <v>6</v>
      </c>
      <c r="J9" s="23"/>
      <c r="K9" s="23"/>
      <c r="L9" s="24">
        <v>5</v>
      </c>
      <c r="M9" s="25"/>
      <c r="N9" s="26" t="s">
        <v>7</v>
      </c>
      <c r="O9" s="26"/>
      <c r="P9" s="26"/>
      <c r="Q9" s="27">
        <v>1979</v>
      </c>
      <c r="R9" s="28"/>
      <c r="S9" s="26" t="s">
        <v>8</v>
      </c>
      <c r="T9" s="26"/>
      <c r="U9" s="26"/>
      <c r="V9" s="26"/>
      <c r="W9" s="26"/>
    </row>
    <row r="10" spans="2:23" x14ac:dyDescent="0.25">
      <c r="B10" s="20" t="s">
        <v>9</v>
      </c>
      <c r="C10" s="20"/>
      <c r="D10" s="20"/>
      <c r="E10" s="20"/>
      <c r="F10" s="20"/>
      <c r="G10" s="21">
        <v>1749.4</v>
      </c>
      <c r="H10" s="22"/>
      <c r="I10" s="26" t="s">
        <v>10</v>
      </c>
      <c r="J10" s="26"/>
      <c r="K10" s="26"/>
      <c r="L10" s="24">
        <v>2</v>
      </c>
      <c r="M10" s="29"/>
      <c r="N10" s="30" t="s">
        <v>11</v>
      </c>
      <c r="O10" s="30"/>
      <c r="P10" s="31" t="s">
        <v>12</v>
      </c>
      <c r="Q10" s="31"/>
      <c r="R10" s="28"/>
      <c r="S10" s="32" t="s">
        <v>13</v>
      </c>
      <c r="T10" s="32"/>
      <c r="U10" s="32"/>
      <c r="V10" s="32"/>
      <c r="W10" s="32"/>
    </row>
    <row r="11" spans="2:23" x14ac:dyDescent="0.25">
      <c r="B11" s="20" t="s">
        <v>14</v>
      </c>
      <c r="C11" s="20"/>
      <c r="D11" s="20"/>
      <c r="E11" s="20"/>
      <c r="F11" s="20"/>
      <c r="G11" s="33">
        <v>0</v>
      </c>
      <c r="H11" s="22"/>
      <c r="I11" s="26" t="s">
        <v>15</v>
      </c>
      <c r="J11" s="26"/>
      <c r="K11" s="26"/>
      <c r="L11" s="34">
        <v>0</v>
      </c>
      <c r="M11" s="29"/>
      <c r="N11" s="26" t="s">
        <v>16</v>
      </c>
      <c r="O11" s="26"/>
      <c r="P11" s="26"/>
      <c r="Q11" s="35">
        <v>0</v>
      </c>
      <c r="R11" s="28"/>
      <c r="S11" s="32"/>
      <c r="T11" s="32"/>
      <c r="U11" s="32"/>
      <c r="V11" s="32"/>
      <c r="W11" s="32"/>
    </row>
    <row r="12" spans="2:23" x14ac:dyDescent="0.25">
      <c r="B12" s="20" t="s">
        <v>17</v>
      </c>
      <c r="C12" s="20"/>
      <c r="D12" s="20"/>
      <c r="E12" s="20"/>
      <c r="F12" s="20"/>
      <c r="G12" s="36">
        <v>878</v>
      </c>
      <c r="H12" s="22"/>
      <c r="I12" s="26" t="s">
        <v>18</v>
      </c>
      <c r="J12" s="26"/>
      <c r="K12" s="26"/>
      <c r="L12" s="34">
        <v>40</v>
      </c>
      <c r="M12" s="25"/>
      <c r="N12" s="23" t="s">
        <v>19</v>
      </c>
      <c r="O12" s="23"/>
      <c r="P12" s="23"/>
      <c r="Q12" s="37" t="s">
        <v>20</v>
      </c>
      <c r="R12" s="38"/>
      <c r="S12" s="32"/>
      <c r="T12" s="32"/>
      <c r="U12" s="32"/>
      <c r="V12" s="32"/>
      <c r="W12" s="32"/>
    </row>
    <row r="13" spans="2:23" x14ac:dyDescent="0.25">
      <c r="B13" s="20" t="s">
        <v>21</v>
      </c>
      <c r="C13" s="20"/>
      <c r="D13" s="20"/>
      <c r="E13" s="20"/>
      <c r="F13" s="20"/>
      <c r="G13" s="36">
        <v>486</v>
      </c>
      <c r="H13" s="22"/>
      <c r="I13" s="26" t="s">
        <v>22</v>
      </c>
      <c r="J13" s="26"/>
      <c r="K13" s="26"/>
      <c r="L13" s="39">
        <v>116</v>
      </c>
      <c r="M13" s="25"/>
      <c r="N13" s="23"/>
      <c r="O13" s="23"/>
      <c r="P13" s="23"/>
      <c r="Q13" s="40"/>
      <c r="R13" s="38"/>
      <c r="S13" s="26" t="s">
        <v>23</v>
      </c>
      <c r="T13" s="26"/>
      <c r="U13" s="26"/>
      <c r="V13" s="41" t="s">
        <v>24</v>
      </c>
      <c r="W13" s="41"/>
    </row>
    <row r="14" spans="2:23" x14ac:dyDescent="0.25">
      <c r="B14" s="42"/>
      <c r="C14" s="1"/>
      <c r="D14" s="1"/>
      <c r="E14" s="1"/>
      <c r="F14" s="1"/>
      <c r="G14" s="1"/>
      <c r="H14" s="1"/>
      <c r="I14" s="1"/>
      <c r="J14" s="1"/>
      <c r="K14" s="1"/>
      <c r="L14" s="43"/>
      <c r="M14" s="1"/>
      <c r="N14" s="1"/>
      <c r="O14" s="1"/>
      <c r="P14" s="44"/>
      <c r="Q14" s="19"/>
      <c r="R14" s="19"/>
      <c r="S14" s="19"/>
      <c r="T14" s="9"/>
      <c r="U14" s="45"/>
      <c r="V14" s="45"/>
      <c r="W14" s="4"/>
    </row>
    <row r="15" spans="2:23" x14ac:dyDescent="0.25">
      <c r="B15" s="46" t="s">
        <v>25</v>
      </c>
      <c r="C15" s="46"/>
      <c r="D15" s="46"/>
      <c r="E15" s="46"/>
      <c r="F15" s="46"/>
      <c r="G15" s="46"/>
      <c r="H15" s="47">
        <v>15.65</v>
      </c>
      <c r="I15" s="48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-20172.490000000002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" customHeight="1" x14ac:dyDescent="0.25">
      <c r="B20" s="60" t="s">
        <v>28</v>
      </c>
      <c r="C20" s="60"/>
      <c r="D20" s="60"/>
      <c r="E20" s="60"/>
      <c r="F20" s="60"/>
      <c r="G20" s="60"/>
      <c r="H20" s="60"/>
      <c r="I20" s="60"/>
      <c r="J20" s="61" t="s">
        <v>29</v>
      </c>
      <c r="K20" s="61"/>
      <c r="L20" s="61" t="s">
        <v>30</v>
      </c>
      <c r="M20" s="61"/>
      <c r="N20" s="61"/>
      <c r="O20" s="62" t="s">
        <v>31</v>
      </c>
      <c r="P20" s="63"/>
      <c r="Q20" s="64" t="s">
        <v>32</v>
      </c>
      <c r="R20" s="65"/>
      <c r="S20" s="66"/>
      <c r="T20" s="67"/>
      <c r="U20" s="4"/>
      <c r="V20" s="4"/>
      <c r="W20" s="4"/>
    </row>
    <row r="21" spans="2:23" x14ac:dyDescent="0.25">
      <c r="B21" s="68" t="s">
        <v>33</v>
      </c>
      <c r="C21" s="68"/>
      <c r="D21" s="68"/>
      <c r="E21" s="68"/>
      <c r="F21" s="68"/>
      <c r="G21" s="68"/>
      <c r="H21" s="68"/>
      <c r="I21" s="68"/>
      <c r="J21" s="69">
        <f>J22</f>
        <v>35844.03</v>
      </c>
      <c r="K21" s="69"/>
      <c r="L21" s="70">
        <f>L22</f>
        <v>373536.49</v>
      </c>
      <c r="M21" s="70"/>
      <c r="N21" s="70"/>
      <c r="O21" s="71">
        <f>O22</f>
        <v>360126.71</v>
      </c>
      <c r="P21" s="71"/>
      <c r="Q21" s="72">
        <f>Q22</f>
        <v>49253.81</v>
      </c>
      <c r="R21" s="73"/>
      <c r="S21" s="74"/>
      <c r="T21" s="75"/>
      <c r="U21" s="76"/>
      <c r="V21" s="76"/>
      <c r="W21" s="76"/>
    </row>
    <row r="22" spans="2:23" x14ac:dyDescent="0.25">
      <c r="B22" s="77" t="s">
        <v>33</v>
      </c>
      <c r="C22" s="77"/>
      <c r="D22" s="77"/>
      <c r="E22" s="77"/>
      <c r="F22" s="77"/>
      <c r="G22" s="77"/>
      <c r="H22" s="77"/>
      <c r="I22" s="77"/>
      <c r="J22" s="78">
        <v>35844.03</v>
      </c>
      <c r="K22" s="78"/>
      <c r="L22" s="79">
        <v>373536.49</v>
      </c>
      <c r="M22" s="79"/>
      <c r="N22" s="79"/>
      <c r="O22" s="80">
        <v>360126.71</v>
      </c>
      <c r="P22" s="80"/>
      <c r="Q22" s="81">
        <f>J22+L22-O22</f>
        <v>49253.81</v>
      </c>
      <c r="R22" s="82"/>
      <c r="S22" s="83"/>
      <c r="T22" s="84"/>
      <c r="U22" s="85"/>
      <c r="V22" s="85"/>
      <c r="W22" s="85"/>
    </row>
    <row r="23" spans="2:23" s="95" customFormat="1" x14ac:dyDescent="0.25">
      <c r="B23" s="86" t="s">
        <v>34</v>
      </c>
      <c r="C23" s="86"/>
      <c r="D23" s="86"/>
      <c r="E23" s="86"/>
      <c r="F23" s="86"/>
      <c r="G23" s="86"/>
      <c r="H23" s="86"/>
      <c r="I23" s="86"/>
      <c r="J23" s="87"/>
      <c r="K23" s="87"/>
      <c r="L23" s="88">
        <f>41377.09+3570.61</f>
        <v>44947.7</v>
      </c>
      <c r="M23" s="88"/>
      <c r="N23" s="88"/>
      <c r="O23" s="89">
        <v>44947.7</v>
      </c>
      <c r="P23" s="89"/>
      <c r="Q23" s="90"/>
      <c r="R23" s="91"/>
      <c r="S23" s="92"/>
      <c r="T23" s="93"/>
      <c r="U23" s="94"/>
      <c r="V23" s="94"/>
      <c r="W23" s="94"/>
    </row>
    <row r="24" spans="2:23" x14ac:dyDescent="0.25">
      <c r="B24" s="96" t="s">
        <v>35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>
        <f>P17+O21</f>
        <v>339954.22000000003</v>
      </c>
      <c r="P24" s="98"/>
      <c r="Q24" s="98"/>
      <c r="R24" s="98"/>
      <c r="S24" s="99"/>
      <c r="T24" s="100"/>
      <c r="U24" s="85"/>
      <c r="V24" s="85"/>
      <c r="W24" s="85"/>
    </row>
    <row r="25" spans="2:23" x14ac:dyDescent="0.25">
      <c r="B25" s="101"/>
      <c r="C25" s="102" t="s">
        <v>36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85"/>
      <c r="R25" s="85"/>
      <c r="S25" s="85"/>
      <c r="T25" s="85"/>
      <c r="U25" s="85"/>
      <c r="V25" s="85"/>
      <c r="W25" s="85"/>
    </row>
    <row r="26" spans="2:23" x14ac:dyDescent="0.25">
      <c r="B26" s="103" t="s">
        <v>37</v>
      </c>
      <c r="C26" s="104"/>
      <c r="D26" s="104"/>
      <c r="E26" s="104"/>
      <c r="F26" s="104"/>
      <c r="G26" s="104"/>
      <c r="H26" s="104"/>
      <c r="I26" s="105"/>
      <c r="J26" s="106">
        <v>0</v>
      </c>
      <c r="K26" s="106"/>
      <c r="L26" s="107">
        <v>0</v>
      </c>
      <c r="M26" s="107"/>
      <c r="N26" s="107"/>
      <c r="O26" s="108">
        <v>0</v>
      </c>
      <c r="P26" s="108"/>
      <c r="Q26" s="109">
        <f>J26+L26-O26</f>
        <v>0</v>
      </c>
      <c r="R26" s="110"/>
      <c r="S26" s="111"/>
      <c r="T26" s="112"/>
      <c r="U26" s="113"/>
      <c r="V26" s="113"/>
      <c r="W26" s="113"/>
    </row>
    <row r="27" spans="2:23" x14ac:dyDescent="0.25">
      <c r="B27" s="103" t="s">
        <v>38</v>
      </c>
      <c r="C27" s="104"/>
      <c r="D27" s="104"/>
      <c r="E27" s="104"/>
      <c r="F27" s="104"/>
      <c r="G27" s="104"/>
      <c r="H27" s="104"/>
      <c r="I27" s="105"/>
      <c r="J27" s="106">
        <v>0</v>
      </c>
      <c r="K27" s="106"/>
      <c r="L27" s="107">
        <v>0</v>
      </c>
      <c r="M27" s="107"/>
      <c r="N27" s="107"/>
      <c r="O27" s="108">
        <v>0</v>
      </c>
      <c r="P27" s="108"/>
      <c r="Q27" s="109">
        <f t="shared" ref="Q27:Q37" si="0">J27+L27-O27</f>
        <v>0</v>
      </c>
      <c r="R27" s="110"/>
      <c r="S27" s="111"/>
      <c r="T27" s="112"/>
      <c r="U27" s="113"/>
      <c r="V27" s="113"/>
      <c r="W27" s="113"/>
    </row>
    <row r="28" spans="2:23" x14ac:dyDescent="0.25">
      <c r="B28" s="103" t="s">
        <v>39</v>
      </c>
      <c r="C28" s="104"/>
      <c r="D28" s="104"/>
      <c r="E28" s="104"/>
      <c r="F28" s="104"/>
      <c r="G28" s="104"/>
      <c r="H28" s="104"/>
      <c r="I28" s="105"/>
      <c r="J28" s="114">
        <v>6871.82</v>
      </c>
      <c r="K28" s="114"/>
      <c r="L28" s="107">
        <v>72000</v>
      </c>
      <c r="M28" s="107"/>
      <c r="N28" s="107"/>
      <c r="O28" s="108">
        <v>69812.479999999996</v>
      </c>
      <c r="P28" s="108"/>
      <c r="Q28" s="109">
        <f t="shared" si="0"/>
        <v>9059.3400000000111</v>
      </c>
      <c r="R28" s="110"/>
      <c r="S28" s="111"/>
      <c r="T28" s="84"/>
      <c r="U28" s="113"/>
      <c r="V28" s="113"/>
      <c r="W28" s="113"/>
    </row>
    <row r="29" spans="2:23" x14ac:dyDescent="0.25">
      <c r="B29" s="103" t="s">
        <v>40</v>
      </c>
      <c r="C29" s="104"/>
      <c r="D29" s="104"/>
      <c r="E29" s="104"/>
      <c r="F29" s="104"/>
      <c r="G29" s="104"/>
      <c r="H29" s="104"/>
      <c r="I29" s="105"/>
      <c r="J29" s="114">
        <v>8900.64</v>
      </c>
      <c r="K29" s="114"/>
      <c r="L29" s="107">
        <v>92807.05</v>
      </c>
      <c r="M29" s="107"/>
      <c r="N29" s="107"/>
      <c r="O29" s="108">
        <v>91223.92</v>
      </c>
      <c r="P29" s="108"/>
      <c r="Q29" s="109">
        <f t="shared" si="0"/>
        <v>10483.770000000004</v>
      </c>
      <c r="R29" s="110"/>
      <c r="S29" s="111"/>
      <c r="T29" s="84"/>
      <c r="U29" s="113"/>
      <c r="V29" s="113"/>
      <c r="W29" s="113"/>
    </row>
    <row r="30" spans="2:23" x14ac:dyDescent="0.25">
      <c r="B30" s="103" t="s">
        <v>41</v>
      </c>
      <c r="C30" s="104"/>
      <c r="D30" s="104"/>
      <c r="E30" s="104"/>
      <c r="F30" s="104"/>
      <c r="G30" s="104"/>
      <c r="H30" s="104"/>
      <c r="I30" s="105"/>
      <c r="J30" s="81">
        <v>0</v>
      </c>
      <c r="K30" s="83"/>
      <c r="L30" s="106">
        <v>0</v>
      </c>
      <c r="M30" s="115"/>
      <c r="N30" s="116"/>
      <c r="O30" s="109">
        <v>0</v>
      </c>
      <c r="P30" s="111"/>
      <c r="Q30" s="109">
        <f>J30+L30-O30</f>
        <v>0</v>
      </c>
      <c r="R30" s="110"/>
      <c r="S30" s="111"/>
      <c r="T30" s="84"/>
      <c r="U30" s="113"/>
      <c r="V30" s="113"/>
      <c r="W30" s="113"/>
    </row>
    <row r="31" spans="2:23" x14ac:dyDescent="0.25">
      <c r="B31" s="117" t="s">
        <v>42</v>
      </c>
      <c r="C31" s="118"/>
      <c r="D31" s="118"/>
      <c r="E31" s="118"/>
      <c r="F31" s="118"/>
      <c r="G31" s="118"/>
      <c r="H31" s="118"/>
      <c r="I31" s="119"/>
      <c r="J31" s="81">
        <v>82.89</v>
      </c>
      <c r="K31" s="83"/>
      <c r="L31" s="106">
        <v>123.74</v>
      </c>
      <c r="M31" s="115"/>
      <c r="N31" s="116"/>
      <c r="O31" s="109">
        <v>40.630000000000003</v>
      </c>
      <c r="P31" s="111"/>
      <c r="Q31" s="109">
        <f>J31+L31-O31</f>
        <v>166</v>
      </c>
      <c r="R31" s="110"/>
      <c r="S31" s="111"/>
      <c r="T31" s="84"/>
      <c r="U31" s="113"/>
      <c r="V31" s="113"/>
      <c r="W31" s="113"/>
    </row>
    <row r="32" spans="2:23" x14ac:dyDescent="0.25">
      <c r="B32" s="103" t="s">
        <v>43</v>
      </c>
      <c r="C32" s="104"/>
      <c r="D32" s="104"/>
      <c r="E32" s="104"/>
      <c r="F32" s="104"/>
      <c r="G32" s="104"/>
      <c r="H32" s="104"/>
      <c r="I32" s="105"/>
      <c r="J32" s="81">
        <v>35.28</v>
      </c>
      <c r="K32" s="83"/>
      <c r="L32" s="106">
        <v>52.81</v>
      </c>
      <c r="M32" s="115"/>
      <c r="N32" s="116"/>
      <c r="O32" s="109">
        <v>3.89</v>
      </c>
      <c r="P32" s="111"/>
      <c r="Q32" s="109">
        <f>J32+L32-O32</f>
        <v>84.2</v>
      </c>
      <c r="R32" s="110"/>
      <c r="S32" s="111"/>
      <c r="T32" s="84"/>
      <c r="U32" s="113"/>
      <c r="V32" s="113"/>
      <c r="W32" s="113"/>
    </row>
    <row r="33" spans="2:51" x14ac:dyDescent="0.25">
      <c r="B33" s="120" t="s">
        <v>44</v>
      </c>
      <c r="C33" s="121"/>
      <c r="D33" s="121"/>
      <c r="E33" s="121"/>
      <c r="F33" s="121"/>
      <c r="G33" s="121"/>
      <c r="H33" s="121"/>
      <c r="I33" s="122"/>
      <c r="J33" s="123">
        <f>J34+J35+J36+J37</f>
        <v>155506.48999999996</v>
      </c>
      <c r="K33" s="123"/>
      <c r="L33" s="124">
        <f>L34+L35+L36+L37</f>
        <v>1133262.04</v>
      </c>
      <c r="M33" s="124"/>
      <c r="N33" s="124"/>
      <c r="O33" s="124">
        <f>O34+O35+O36+O37</f>
        <v>1086697.3400000001</v>
      </c>
      <c r="P33" s="124"/>
      <c r="Q33" s="125">
        <f t="shared" si="0"/>
        <v>202071.18999999994</v>
      </c>
      <c r="R33" s="126"/>
      <c r="S33" s="127"/>
      <c r="T33" s="128"/>
      <c r="U33" s="85"/>
      <c r="V33" s="85"/>
      <c r="W33" s="85"/>
    </row>
    <row r="34" spans="2:51" x14ac:dyDescent="0.25">
      <c r="B34" s="129" t="s">
        <v>45</v>
      </c>
      <c r="C34" s="130"/>
      <c r="D34" s="130"/>
      <c r="E34" s="130"/>
      <c r="F34" s="130"/>
      <c r="G34" s="130"/>
      <c r="H34" s="130"/>
      <c r="I34" s="131"/>
      <c r="J34" s="78">
        <v>23489.66</v>
      </c>
      <c r="K34" s="78"/>
      <c r="L34" s="132">
        <v>239419.94</v>
      </c>
      <c r="M34" s="132"/>
      <c r="N34" s="132"/>
      <c r="O34" s="133">
        <v>232988.69</v>
      </c>
      <c r="P34" s="133"/>
      <c r="Q34" s="125">
        <f t="shared" si="0"/>
        <v>29920.909999999974</v>
      </c>
      <c r="R34" s="126"/>
      <c r="S34" s="127"/>
      <c r="T34" s="134"/>
      <c r="U34" s="85"/>
      <c r="V34" s="85"/>
      <c r="W34" s="85"/>
    </row>
    <row r="35" spans="2:51" x14ac:dyDescent="0.25">
      <c r="B35" s="129" t="s">
        <v>46</v>
      </c>
      <c r="C35" s="130"/>
      <c r="D35" s="130"/>
      <c r="E35" s="130"/>
      <c r="F35" s="130"/>
      <c r="G35" s="130"/>
      <c r="H35" s="130"/>
      <c r="I35" s="131"/>
      <c r="J35" s="78">
        <v>22470.35</v>
      </c>
      <c r="K35" s="78"/>
      <c r="L35" s="132">
        <v>242709.16</v>
      </c>
      <c r="M35" s="132"/>
      <c r="N35" s="132"/>
      <c r="O35" s="133">
        <v>234733</v>
      </c>
      <c r="P35" s="133"/>
      <c r="Q35" s="125">
        <f t="shared" si="0"/>
        <v>30446.510000000009</v>
      </c>
      <c r="R35" s="126"/>
      <c r="S35" s="127"/>
      <c r="T35" s="135"/>
      <c r="U35" s="85"/>
      <c r="V35" s="85"/>
      <c r="W35" s="85"/>
    </row>
    <row r="36" spans="2:51" x14ac:dyDescent="0.25">
      <c r="B36" s="129" t="s">
        <v>47</v>
      </c>
      <c r="C36" s="130"/>
      <c r="D36" s="130"/>
      <c r="E36" s="130"/>
      <c r="F36" s="130"/>
      <c r="G36" s="130"/>
      <c r="H36" s="130"/>
      <c r="I36" s="131"/>
      <c r="J36" s="78">
        <v>97027.15</v>
      </c>
      <c r="K36" s="78"/>
      <c r="L36" s="132">
        <v>502357.09</v>
      </c>
      <c r="M36" s="132"/>
      <c r="N36" s="132"/>
      <c r="O36" s="133">
        <v>476364.71</v>
      </c>
      <c r="P36" s="133"/>
      <c r="Q36" s="125">
        <f t="shared" si="0"/>
        <v>123019.52999999997</v>
      </c>
      <c r="R36" s="126"/>
      <c r="S36" s="127"/>
      <c r="T36" s="135"/>
      <c r="U36" s="85"/>
      <c r="V36" s="85"/>
      <c r="W36" s="85"/>
    </row>
    <row r="37" spans="2:51" x14ac:dyDescent="0.25">
      <c r="B37" s="136" t="s">
        <v>48</v>
      </c>
      <c r="C37" s="137"/>
      <c r="D37" s="137"/>
      <c r="E37" s="137"/>
      <c r="F37" s="137"/>
      <c r="G37" s="137"/>
      <c r="H37" s="137"/>
      <c r="I37" s="138"/>
      <c r="J37" s="139">
        <v>12519.33</v>
      </c>
      <c r="K37" s="139"/>
      <c r="L37" s="140">
        <v>148775.85</v>
      </c>
      <c r="M37" s="140"/>
      <c r="N37" s="140"/>
      <c r="O37" s="141">
        <v>142610.94</v>
      </c>
      <c r="P37" s="141"/>
      <c r="Q37" s="142">
        <f t="shared" si="0"/>
        <v>18684.239999999991</v>
      </c>
      <c r="R37" s="143"/>
      <c r="S37" s="144"/>
      <c r="T37" s="135"/>
      <c r="U37" s="85"/>
      <c r="V37" s="85"/>
      <c r="W37" s="8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6" t="s">
        <v>49</v>
      </c>
      <c r="AS37" s="146"/>
      <c r="AT37" s="146"/>
      <c r="AU37" s="146"/>
      <c r="AV37" s="146"/>
      <c r="AW37" s="147" t="s">
        <v>50</v>
      </c>
      <c r="AX37" s="147"/>
      <c r="AY37" s="148" t="s">
        <v>51</v>
      </c>
    </row>
    <row r="38" spans="2:51" ht="18" customHeight="1" x14ac:dyDescent="0.25">
      <c r="B38" s="149" t="s">
        <v>52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1"/>
      <c r="Q38" s="152">
        <f>3127.93+1287.97+1717.3+2269.28+674.65+1797.77+3533.54+2541.67+1053.86+9298.8</f>
        <v>27302.77</v>
      </c>
      <c r="R38" s="152"/>
      <c r="S38" s="152"/>
      <c r="T38" s="153"/>
      <c r="U38" s="154"/>
      <c r="V38" s="154"/>
      <c r="W38" s="15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56" t="s">
        <v>53</v>
      </c>
      <c r="AS38" s="156"/>
      <c r="AT38" s="156"/>
      <c r="AU38" s="156" t="s">
        <v>54</v>
      </c>
      <c r="AV38" s="156"/>
      <c r="AW38" s="157" t="s">
        <v>53</v>
      </c>
      <c r="AX38" s="157" t="s">
        <v>54</v>
      </c>
      <c r="AY38" s="148"/>
    </row>
    <row r="39" spans="2:51" x14ac:dyDescent="0.25">
      <c r="B39" s="149" t="s">
        <v>55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53">
        <v>32366.73</v>
      </c>
      <c r="R39" s="154"/>
      <c r="S39" s="155"/>
      <c r="T39" s="153"/>
      <c r="U39" s="154"/>
      <c r="V39" s="154"/>
      <c r="W39" s="155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9"/>
      <c r="AS39" s="159"/>
      <c r="AT39" s="159"/>
      <c r="AU39" s="157"/>
      <c r="AV39" s="157"/>
      <c r="AW39" s="159"/>
      <c r="AX39" s="157"/>
      <c r="AY39" s="160"/>
    </row>
    <row r="40" spans="2:51" ht="15" customHeight="1" x14ac:dyDescent="0.25">
      <c r="B40" s="161" t="s">
        <v>56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3"/>
      <c r="Q40" s="164" t="s">
        <v>57</v>
      </c>
      <c r="R40" s="164"/>
      <c r="S40" s="164"/>
      <c r="T40" s="165"/>
      <c r="U40" s="166" t="s">
        <v>58</v>
      </c>
      <c r="V40" s="164"/>
      <c r="W40" s="165"/>
      <c r="AC40" s="167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>
        <f>AR158</f>
        <v>0</v>
      </c>
      <c r="AS40" s="169"/>
      <c r="AT40" s="169"/>
      <c r="AU40" s="170">
        <f>AU158</f>
        <v>0</v>
      </c>
      <c r="AV40" s="170"/>
      <c r="AW40" s="171">
        <f>AW158</f>
        <v>0</v>
      </c>
      <c r="AX40" s="172">
        <f>AX158</f>
        <v>0</v>
      </c>
      <c r="AY40" s="173">
        <f>AX40-AU40</f>
        <v>0</v>
      </c>
    </row>
    <row r="41" spans="2:51" ht="26.25" customHeight="1" x14ac:dyDescent="0.25">
      <c r="B41" s="174" t="s">
        <v>59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Q41" s="177" t="s">
        <v>53</v>
      </c>
      <c r="R41" s="177"/>
      <c r="S41" s="177"/>
      <c r="T41" s="178" t="s">
        <v>60</v>
      </c>
      <c r="U41" s="177" t="s">
        <v>53</v>
      </c>
      <c r="V41" s="177"/>
      <c r="W41" s="179" t="s">
        <v>60</v>
      </c>
      <c r="AC41" s="180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2"/>
      <c r="AS41" s="182"/>
      <c r="AT41" s="182"/>
      <c r="AU41" s="183"/>
      <c r="AV41" s="183"/>
      <c r="AW41" s="184"/>
      <c r="AX41" s="185"/>
      <c r="AY41" s="186"/>
    </row>
    <row r="42" spans="2:51" ht="14.25" customHeight="1" x14ac:dyDescent="0.25">
      <c r="B42" s="187" t="s">
        <v>61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  <c r="R42" s="189"/>
      <c r="S42" s="189"/>
      <c r="T42" s="189"/>
      <c r="U42" s="189"/>
      <c r="V42" s="189"/>
      <c r="W42" s="190"/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48.75" customHeight="1" x14ac:dyDescent="0.25">
      <c r="B43" s="191">
        <v>1</v>
      </c>
      <c r="C43" s="192" t="s">
        <v>62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>
        <f>T43*G9*12</f>
        <v>41985.600000000006</v>
      </c>
      <c r="R43" s="193"/>
      <c r="S43" s="193"/>
      <c r="T43" s="194">
        <v>2</v>
      </c>
      <c r="U43" s="195">
        <f>U45+U46+U47+U48+U49</f>
        <v>25255.35</v>
      </c>
      <c r="V43" s="196"/>
      <c r="W43" s="197">
        <f>U43/G9/12</f>
        <v>1.2030481879501542</v>
      </c>
    </row>
    <row r="44" spans="2:51" x14ac:dyDescent="0.25">
      <c r="B44" s="191"/>
      <c r="C44" s="198" t="s">
        <v>63</v>
      </c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0"/>
      <c r="Q44" s="201"/>
      <c r="R44" s="202"/>
      <c r="S44" s="203"/>
      <c r="T44" s="204"/>
      <c r="U44" s="205"/>
      <c r="V44" s="206"/>
      <c r="W44" s="197"/>
    </row>
    <row r="45" spans="2:51" x14ac:dyDescent="0.25">
      <c r="B45" s="191"/>
      <c r="C45" s="207" t="s">
        <v>64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01"/>
      <c r="R45" s="202"/>
      <c r="S45" s="203"/>
      <c r="T45" s="204"/>
      <c r="U45" s="210">
        <v>6158.28</v>
      </c>
      <c r="V45" s="211"/>
      <c r="W45" s="197"/>
    </row>
    <row r="46" spans="2:51" x14ac:dyDescent="0.25">
      <c r="B46" s="191"/>
      <c r="C46" s="212" t="s">
        <v>65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4"/>
      <c r="Q46" s="201"/>
      <c r="R46" s="202"/>
      <c r="S46" s="203"/>
      <c r="T46" s="204"/>
      <c r="U46" s="215">
        <v>493.75</v>
      </c>
      <c r="V46" s="216"/>
      <c r="W46" s="197"/>
    </row>
    <row r="47" spans="2:51" x14ac:dyDescent="0.25">
      <c r="B47" s="191"/>
      <c r="C47" s="212" t="s">
        <v>66</v>
      </c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4"/>
      <c r="Q47" s="217"/>
      <c r="R47" s="218"/>
      <c r="S47" s="219"/>
      <c r="T47" s="204"/>
      <c r="U47" s="215">
        <v>1270</v>
      </c>
      <c r="V47" s="216"/>
      <c r="W47" s="197"/>
    </row>
    <row r="48" spans="2:51" x14ac:dyDescent="0.25">
      <c r="B48" s="191"/>
      <c r="C48" s="220" t="s">
        <v>67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17"/>
      <c r="R48" s="218"/>
      <c r="S48" s="219"/>
      <c r="T48" s="204"/>
      <c r="U48" s="215">
        <v>333.32</v>
      </c>
      <c r="V48" s="216"/>
      <c r="W48" s="197"/>
    </row>
    <row r="49" spans="2:23" ht="27" customHeight="1" x14ac:dyDescent="0.25">
      <c r="B49" s="191"/>
      <c r="C49" s="221" t="s">
        <v>68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3"/>
      <c r="Q49" s="217"/>
      <c r="R49" s="218"/>
      <c r="S49" s="219"/>
      <c r="T49" s="204"/>
      <c r="U49" s="215">
        <v>17000</v>
      </c>
      <c r="V49" s="216"/>
      <c r="W49" s="197"/>
    </row>
    <row r="50" spans="2:23" ht="18" customHeight="1" x14ac:dyDescent="0.25">
      <c r="B50" s="191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  <c r="Q50" s="217"/>
      <c r="R50" s="218"/>
      <c r="S50" s="219"/>
      <c r="T50" s="204"/>
      <c r="U50" s="227"/>
      <c r="V50" s="228"/>
      <c r="W50" s="197"/>
    </row>
    <row r="51" spans="2:23" ht="39.75" customHeight="1" x14ac:dyDescent="0.25">
      <c r="B51" s="191">
        <v>2</v>
      </c>
      <c r="C51" s="229" t="s">
        <v>69</v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1"/>
      <c r="Q51" s="205">
        <f>T51*G9*12</f>
        <v>17004.168000000001</v>
      </c>
      <c r="R51" s="232"/>
      <c r="S51" s="206"/>
      <c r="T51" s="233">
        <v>0.81</v>
      </c>
      <c r="U51" s="205">
        <f>Q51</f>
        <v>17004.168000000001</v>
      </c>
      <c r="V51" s="206"/>
      <c r="W51" s="233">
        <f>U51/G9/12</f>
        <v>0.81</v>
      </c>
    </row>
    <row r="52" spans="2:23" x14ac:dyDescent="0.25">
      <c r="B52" s="191"/>
      <c r="C52" s="234" t="s">
        <v>63</v>
      </c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6"/>
      <c r="Q52" s="237"/>
      <c r="R52" s="238"/>
      <c r="S52" s="239"/>
      <c r="T52" s="233"/>
      <c r="U52" s="240"/>
      <c r="V52" s="241"/>
      <c r="W52" s="233"/>
    </row>
    <row r="53" spans="2:23" ht="24" customHeight="1" x14ac:dyDescent="0.25">
      <c r="B53" s="191"/>
      <c r="C53" s="221" t="s">
        <v>70</v>
      </c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3"/>
      <c r="Q53" s="237"/>
      <c r="R53" s="238"/>
      <c r="S53" s="239"/>
      <c r="T53" s="233"/>
      <c r="U53" s="240"/>
      <c r="V53" s="241"/>
      <c r="W53" s="233"/>
    </row>
    <row r="54" spans="2:23" ht="15" customHeight="1" x14ac:dyDescent="0.25">
      <c r="B54" s="191"/>
      <c r="C54" s="207" t="s">
        <v>71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37"/>
      <c r="R54" s="238"/>
      <c r="S54" s="239"/>
      <c r="T54" s="233"/>
      <c r="U54" s="205"/>
      <c r="V54" s="206"/>
      <c r="W54" s="233"/>
    </row>
    <row r="55" spans="2:23" ht="15" customHeight="1" x14ac:dyDescent="0.25">
      <c r="B55" s="191"/>
      <c r="C55" s="221" t="s">
        <v>72</v>
      </c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3"/>
      <c r="Q55" s="237"/>
      <c r="R55" s="238"/>
      <c r="S55" s="239"/>
      <c r="T55" s="233"/>
      <c r="U55" s="240"/>
      <c r="V55" s="241"/>
      <c r="W55" s="233"/>
    </row>
    <row r="56" spans="2:23" ht="15" customHeight="1" x14ac:dyDescent="0.25">
      <c r="B56" s="191"/>
      <c r="C56" s="221" t="s">
        <v>73</v>
      </c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3"/>
      <c r="Q56" s="237"/>
      <c r="R56" s="238"/>
      <c r="S56" s="239"/>
      <c r="T56" s="233"/>
      <c r="U56" s="240"/>
      <c r="V56" s="241"/>
      <c r="W56" s="233"/>
    </row>
    <row r="57" spans="2:23" ht="15" customHeight="1" x14ac:dyDescent="0.25">
      <c r="B57" s="191"/>
      <c r="C57" s="207" t="s">
        <v>74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9"/>
      <c r="Q57" s="237"/>
      <c r="R57" s="238"/>
      <c r="S57" s="239"/>
      <c r="T57" s="233"/>
      <c r="U57" s="205">
        <f>U58+U59</f>
        <v>8215</v>
      </c>
      <c r="V57" s="206"/>
      <c r="W57" s="233"/>
    </row>
    <row r="58" spans="2:23" ht="15" customHeight="1" x14ac:dyDescent="0.25">
      <c r="B58" s="191"/>
      <c r="C58" s="207" t="s">
        <v>75</v>
      </c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9"/>
      <c r="Q58" s="237"/>
      <c r="R58" s="238"/>
      <c r="S58" s="239"/>
      <c r="T58" s="233"/>
      <c r="U58" s="215">
        <v>4929</v>
      </c>
      <c r="V58" s="216"/>
      <c r="W58" s="233"/>
    </row>
    <row r="59" spans="2:23" ht="15" customHeight="1" x14ac:dyDescent="0.25">
      <c r="B59" s="191"/>
      <c r="C59" s="221" t="s">
        <v>76</v>
      </c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3"/>
      <c r="Q59" s="237"/>
      <c r="R59" s="238"/>
      <c r="S59" s="239"/>
      <c r="T59" s="233"/>
      <c r="U59" s="215">
        <v>3286</v>
      </c>
      <c r="V59" s="216"/>
      <c r="W59" s="233"/>
    </row>
    <row r="60" spans="2:23" ht="15" customHeight="1" x14ac:dyDescent="0.25">
      <c r="B60" s="191"/>
      <c r="C60" s="224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6"/>
      <c r="Q60" s="237"/>
      <c r="R60" s="238"/>
      <c r="S60" s="239"/>
      <c r="T60" s="233"/>
      <c r="U60" s="227"/>
      <c r="V60" s="228"/>
      <c r="W60" s="233"/>
    </row>
    <row r="61" spans="2:23" ht="30.75" customHeight="1" x14ac:dyDescent="0.25">
      <c r="B61" s="242" t="s">
        <v>77</v>
      </c>
      <c r="C61" s="243" t="s">
        <v>78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4">
        <f>T61*G9*12</f>
        <v>17633.952000000001</v>
      </c>
      <c r="R61" s="245"/>
      <c r="S61" s="246"/>
      <c r="T61" s="233">
        <v>0.84</v>
      </c>
      <c r="U61" s="205">
        <f>Q61</f>
        <v>17633.952000000001</v>
      </c>
      <c r="V61" s="206"/>
      <c r="W61" s="233">
        <f>U61/G9/12</f>
        <v>0.84</v>
      </c>
    </row>
    <row r="62" spans="2:23" s="95" customFormat="1" hidden="1" x14ac:dyDescent="0.25">
      <c r="B62" s="247"/>
      <c r="C62" s="220" t="s">
        <v>79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48"/>
      <c r="R62" s="248"/>
      <c r="S62" s="248"/>
      <c r="T62" s="249"/>
      <c r="U62" s="210"/>
      <c r="V62" s="211"/>
      <c r="W62" s="249"/>
    </row>
    <row r="63" spans="2:23" hidden="1" x14ac:dyDescent="0.25">
      <c r="B63" s="247"/>
      <c r="C63" s="220" t="s">
        <v>80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48"/>
      <c r="R63" s="248"/>
      <c r="S63" s="248"/>
      <c r="T63" s="249"/>
      <c r="U63" s="210"/>
      <c r="V63" s="211"/>
      <c r="W63" s="249"/>
    </row>
    <row r="64" spans="2:23" hidden="1" x14ac:dyDescent="0.25">
      <c r="B64" s="247"/>
      <c r="C64" s="220" t="s">
        <v>80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48"/>
      <c r="R64" s="248"/>
      <c r="S64" s="248"/>
      <c r="T64" s="249"/>
      <c r="U64" s="210"/>
      <c r="V64" s="211"/>
      <c r="W64" s="249"/>
    </row>
    <row r="65" spans="2:23" hidden="1" x14ac:dyDescent="0.25">
      <c r="B65" s="247"/>
      <c r="C65" s="220" t="s">
        <v>81</v>
      </c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48"/>
      <c r="R65" s="248"/>
      <c r="S65" s="248"/>
      <c r="T65" s="249"/>
      <c r="U65" s="210"/>
      <c r="V65" s="211"/>
      <c r="W65" s="249"/>
    </row>
    <row r="66" spans="2:23" hidden="1" x14ac:dyDescent="0.25">
      <c r="B66" s="247"/>
      <c r="C66" s="220" t="s">
        <v>82</v>
      </c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15"/>
      <c r="R66" s="250"/>
      <c r="S66" s="216"/>
      <c r="T66" s="249"/>
      <c r="U66" s="210"/>
      <c r="V66" s="211"/>
      <c r="W66" s="249"/>
    </row>
    <row r="67" spans="2:23" hidden="1" x14ac:dyDescent="0.25">
      <c r="B67" s="247"/>
      <c r="C67" s="220" t="s">
        <v>83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15"/>
      <c r="R67" s="250"/>
      <c r="S67" s="216"/>
      <c r="T67" s="249"/>
      <c r="U67" s="210"/>
      <c r="V67" s="211"/>
      <c r="W67" s="249"/>
    </row>
    <row r="68" spans="2:23" x14ac:dyDescent="0.25">
      <c r="B68" s="247"/>
      <c r="C68" s="220" t="s">
        <v>84</v>
      </c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7"/>
      <c r="R68" s="251"/>
      <c r="S68" s="228"/>
      <c r="T68" s="249"/>
      <c r="U68" s="252"/>
      <c r="V68" s="253"/>
      <c r="W68" s="249"/>
    </row>
    <row r="69" spans="2:23" ht="15" customHeight="1" x14ac:dyDescent="0.25">
      <c r="B69" s="247"/>
      <c r="C69" s="220" t="s">
        <v>85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7"/>
      <c r="R69" s="251"/>
      <c r="S69" s="228"/>
      <c r="T69" s="249"/>
      <c r="U69" s="254"/>
      <c r="V69" s="255"/>
      <c r="W69" s="249"/>
    </row>
    <row r="70" spans="2:23" x14ac:dyDescent="0.25">
      <c r="B70" s="247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7"/>
      <c r="R70" s="251"/>
      <c r="S70" s="228"/>
      <c r="T70" s="249"/>
      <c r="U70" s="254"/>
      <c r="V70" s="255"/>
      <c r="W70" s="249"/>
    </row>
    <row r="71" spans="2:23" x14ac:dyDescent="0.25">
      <c r="B71" s="256" t="s">
        <v>86</v>
      </c>
      <c r="C71" s="257" t="s">
        <v>87</v>
      </c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9"/>
      <c r="Q71" s="244">
        <f>T71*G9*12</f>
        <v>23092.080000000002</v>
      </c>
      <c r="R71" s="245"/>
      <c r="S71" s="246"/>
      <c r="T71" s="241">
        <v>1.1000000000000001</v>
      </c>
      <c r="U71" s="205">
        <f>Q71</f>
        <v>23092.080000000002</v>
      </c>
      <c r="V71" s="206"/>
      <c r="W71" s="233">
        <f>U71/G9/12</f>
        <v>1.1000000000000001</v>
      </c>
    </row>
    <row r="72" spans="2:23" ht="29.25" customHeight="1" x14ac:dyDescent="0.25">
      <c r="B72" s="247"/>
      <c r="C72" s="260" t="s">
        <v>88</v>
      </c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2"/>
      <c r="Q72" s="215"/>
      <c r="R72" s="250"/>
      <c r="S72" s="216"/>
      <c r="T72" s="228"/>
      <c r="U72" s="252"/>
      <c r="V72" s="253"/>
      <c r="W72" s="249"/>
    </row>
    <row r="73" spans="2:23" x14ac:dyDescent="0.25">
      <c r="B73" s="247"/>
      <c r="C73" s="263" t="s">
        <v>89</v>
      </c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5"/>
      <c r="Q73" s="227"/>
      <c r="R73" s="251"/>
      <c r="S73" s="228"/>
      <c r="T73" s="228"/>
      <c r="U73" s="210"/>
      <c r="V73" s="211"/>
      <c r="W73" s="249"/>
    </row>
    <row r="74" spans="2:23" x14ac:dyDescent="0.25">
      <c r="B74" s="247"/>
      <c r="C74" s="266" t="s">
        <v>90</v>
      </c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8"/>
      <c r="Q74" s="227"/>
      <c r="R74" s="251"/>
      <c r="S74" s="228"/>
      <c r="T74" s="228"/>
      <c r="U74" s="254"/>
      <c r="V74" s="255"/>
      <c r="W74" s="249"/>
    </row>
    <row r="75" spans="2:23" ht="17.25" customHeight="1" x14ac:dyDescent="0.25">
      <c r="B75" s="247"/>
      <c r="C75" s="220" t="s">
        <v>91</v>
      </c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7"/>
      <c r="R75" s="251"/>
      <c r="S75" s="228"/>
      <c r="T75" s="228"/>
      <c r="U75" s="210"/>
      <c r="V75" s="211"/>
      <c r="W75" s="249"/>
    </row>
    <row r="76" spans="2:23" ht="15.75" customHeight="1" x14ac:dyDescent="0.25">
      <c r="B76" s="247"/>
      <c r="C76" s="221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3"/>
      <c r="Q76" s="227"/>
      <c r="R76" s="251"/>
      <c r="S76" s="228"/>
      <c r="T76" s="228"/>
      <c r="U76" s="252"/>
      <c r="V76" s="253"/>
      <c r="W76" s="249"/>
    </row>
    <row r="77" spans="2:23" ht="17.25" customHeight="1" x14ac:dyDescent="0.25">
      <c r="B77" s="256" t="s">
        <v>92</v>
      </c>
      <c r="C77" s="229" t="s">
        <v>93</v>
      </c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1"/>
      <c r="Q77" s="269">
        <f>T77*G9*12</f>
        <v>18053.808000000001</v>
      </c>
      <c r="R77" s="269"/>
      <c r="S77" s="269"/>
      <c r="T77" s="204">
        <v>0.86</v>
      </c>
      <c r="U77" s="205">
        <f>U79+U80</f>
        <v>9450</v>
      </c>
      <c r="V77" s="206"/>
      <c r="W77" s="233">
        <f>U77/G9/12</f>
        <v>0.45015433863038751</v>
      </c>
    </row>
    <row r="78" spans="2:23" ht="17.25" customHeight="1" x14ac:dyDescent="0.25">
      <c r="B78" s="247"/>
      <c r="C78" s="198" t="s">
        <v>63</v>
      </c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200"/>
      <c r="Q78" s="270"/>
      <c r="R78" s="271"/>
      <c r="S78" s="272"/>
      <c r="T78" s="204"/>
      <c r="U78" s="205"/>
      <c r="V78" s="206"/>
      <c r="W78" s="233"/>
    </row>
    <row r="79" spans="2:23" ht="17.25" customHeight="1" x14ac:dyDescent="0.25">
      <c r="B79" s="247"/>
      <c r="C79" s="207" t="s">
        <v>94</v>
      </c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9"/>
      <c r="Q79" s="273"/>
      <c r="R79" s="274"/>
      <c r="S79" s="275"/>
      <c r="T79" s="276"/>
      <c r="U79" s="215">
        <v>4650</v>
      </c>
      <c r="V79" s="216"/>
      <c r="W79" s="233"/>
    </row>
    <row r="80" spans="2:23" ht="17.25" customHeight="1" x14ac:dyDescent="0.25">
      <c r="B80" s="247"/>
      <c r="C80" s="207" t="s">
        <v>95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9"/>
      <c r="Q80" s="270"/>
      <c r="R80" s="271"/>
      <c r="S80" s="272"/>
      <c r="T80" s="276"/>
      <c r="U80" s="215">
        <v>4800</v>
      </c>
      <c r="V80" s="216"/>
      <c r="W80" s="233"/>
    </row>
    <row r="81" spans="2:23" ht="17.25" customHeight="1" x14ac:dyDescent="0.25">
      <c r="B81" s="247"/>
      <c r="C81" s="277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9"/>
      <c r="Q81" s="273"/>
      <c r="R81" s="274"/>
      <c r="S81" s="275"/>
      <c r="T81" s="276"/>
      <c r="U81" s="227"/>
      <c r="V81" s="228"/>
      <c r="W81" s="233"/>
    </row>
    <row r="82" spans="2:23" ht="17.25" customHeight="1" x14ac:dyDescent="0.25">
      <c r="B82" s="256" t="s">
        <v>96</v>
      </c>
      <c r="C82" s="280" t="s">
        <v>97</v>
      </c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70">
        <f>T82*G9*12</f>
        <v>1679.424</v>
      </c>
      <c r="R82" s="271"/>
      <c r="S82" s="272"/>
      <c r="T82" s="276">
        <v>0.08</v>
      </c>
      <c r="U82" s="205">
        <f>U83</f>
        <v>2494.66</v>
      </c>
      <c r="V82" s="206"/>
      <c r="W82" s="233">
        <f>U82/G9/12</f>
        <v>0.11883407644525741</v>
      </c>
    </row>
    <row r="83" spans="2:23" ht="17.25" customHeight="1" x14ac:dyDescent="0.25">
      <c r="B83" s="247"/>
      <c r="C83" s="207" t="s">
        <v>98</v>
      </c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9"/>
      <c r="Q83" s="273"/>
      <c r="R83" s="274"/>
      <c r="S83" s="275"/>
      <c r="T83" s="276"/>
      <c r="U83" s="215">
        <v>2494.66</v>
      </c>
      <c r="V83" s="216"/>
      <c r="W83" s="233"/>
    </row>
    <row r="84" spans="2:23" ht="17.25" customHeight="1" x14ac:dyDescent="0.25">
      <c r="B84" s="247"/>
      <c r="C84" s="277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9"/>
      <c r="Q84" s="273"/>
      <c r="R84" s="274"/>
      <c r="S84" s="275"/>
      <c r="T84" s="276"/>
      <c r="U84" s="227"/>
      <c r="V84" s="228"/>
      <c r="W84" s="233"/>
    </row>
    <row r="85" spans="2:23" x14ac:dyDescent="0.25">
      <c r="B85" s="256" t="s">
        <v>99</v>
      </c>
      <c r="C85" s="281" t="s">
        <v>100</v>
      </c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3"/>
      <c r="Q85" s="205">
        <f>T85*G9*12</f>
        <v>10916.256000000001</v>
      </c>
      <c r="R85" s="232"/>
      <c r="S85" s="206"/>
      <c r="T85" s="241">
        <v>0.52</v>
      </c>
      <c r="U85" s="205">
        <f>U86</f>
        <v>20942.760000000002</v>
      </c>
      <c r="V85" s="206"/>
      <c r="W85" s="233">
        <f>U85/G9/12</f>
        <v>0.9976163255973477</v>
      </c>
    </row>
    <row r="86" spans="2:23" ht="27" customHeight="1" x14ac:dyDescent="0.25">
      <c r="B86" s="247"/>
      <c r="C86" s="221" t="s">
        <v>101</v>
      </c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3"/>
      <c r="Q86" s="227"/>
      <c r="R86" s="251"/>
      <c r="S86" s="228"/>
      <c r="T86" s="228"/>
      <c r="U86" s="210">
        <f>3490.46*6</f>
        <v>20942.760000000002</v>
      </c>
      <c r="V86" s="211"/>
      <c r="W86" s="249"/>
    </row>
    <row r="87" spans="2:23" x14ac:dyDescent="0.25">
      <c r="B87" s="247"/>
      <c r="C87" s="263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5"/>
      <c r="Q87" s="284"/>
      <c r="R87" s="285"/>
      <c r="S87" s="286"/>
      <c r="T87" s="228"/>
      <c r="U87" s="210"/>
      <c r="V87" s="211"/>
      <c r="W87" s="249"/>
    </row>
    <row r="88" spans="2:23" x14ac:dyDescent="0.25">
      <c r="B88" s="287">
        <v>8</v>
      </c>
      <c r="C88" s="288" t="s">
        <v>102</v>
      </c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44"/>
      <c r="R88" s="245"/>
      <c r="S88" s="246"/>
      <c r="T88" s="241"/>
      <c r="U88" s="205"/>
      <c r="V88" s="206"/>
      <c r="W88" s="233"/>
    </row>
    <row r="89" spans="2:23" x14ac:dyDescent="0.25">
      <c r="B89" s="290"/>
      <c r="C89" s="220" t="s">
        <v>103</v>
      </c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91">
        <f>T89*G9*12</f>
        <v>65497.536000000007</v>
      </c>
      <c r="R89" s="291"/>
      <c r="S89" s="291"/>
      <c r="T89" s="233">
        <v>3.12</v>
      </c>
      <c r="U89" s="205">
        <f>(7653.45*12)+U90+U91</f>
        <v>102693.92</v>
      </c>
      <c r="V89" s="206"/>
      <c r="W89" s="233">
        <f>U89/G9/12</f>
        <v>4.8918638771388281</v>
      </c>
    </row>
    <row r="90" spans="2:23" x14ac:dyDescent="0.25">
      <c r="B90" s="290"/>
      <c r="C90" s="212" t="s">
        <v>104</v>
      </c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  <c r="Q90" s="292"/>
      <c r="R90" s="293"/>
      <c r="S90" s="294"/>
      <c r="T90" s="233"/>
      <c r="U90" s="215">
        <v>4299.5200000000004</v>
      </c>
      <c r="V90" s="216"/>
      <c r="W90" s="249"/>
    </row>
    <row r="91" spans="2:23" x14ac:dyDescent="0.25">
      <c r="B91" s="290"/>
      <c r="C91" s="212" t="s">
        <v>105</v>
      </c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  <c r="Q91" s="292"/>
      <c r="R91" s="293"/>
      <c r="S91" s="294"/>
      <c r="T91" s="233"/>
      <c r="U91" s="215">
        <v>6553</v>
      </c>
      <c r="V91" s="216"/>
      <c r="W91" s="249"/>
    </row>
    <row r="92" spans="2:23" x14ac:dyDescent="0.25">
      <c r="B92" s="290"/>
      <c r="C92" s="266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8"/>
      <c r="Q92" s="295"/>
      <c r="R92" s="296"/>
      <c r="S92" s="297"/>
      <c r="T92" s="233"/>
      <c r="U92" s="227"/>
      <c r="V92" s="228"/>
      <c r="W92" s="249"/>
    </row>
    <row r="93" spans="2:23" x14ac:dyDescent="0.25">
      <c r="B93" s="287">
        <v>9</v>
      </c>
      <c r="C93" s="280" t="s">
        <v>106</v>
      </c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98">
        <f>T93*G9*12</f>
        <v>2938.9920000000002</v>
      </c>
      <c r="R93" s="298"/>
      <c r="S93" s="298"/>
      <c r="T93" s="233">
        <v>0.14000000000000001</v>
      </c>
      <c r="U93" s="205">
        <f>U94</f>
        <v>2138.3999999999996</v>
      </c>
      <c r="V93" s="206"/>
      <c r="W93" s="233">
        <f>U93/G9/12</f>
        <v>0.10186349605579054</v>
      </c>
    </row>
    <row r="94" spans="2:23" x14ac:dyDescent="0.25">
      <c r="B94" s="290"/>
      <c r="C94" s="220" t="s">
        <v>107</v>
      </c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48"/>
      <c r="R94" s="248"/>
      <c r="S94" s="248"/>
      <c r="T94" s="249"/>
      <c r="U94" s="215">
        <f>1263.6+874.8</f>
        <v>2138.3999999999996</v>
      </c>
      <c r="V94" s="216"/>
      <c r="W94" s="249"/>
    </row>
    <row r="95" spans="2:23" x14ac:dyDescent="0.25">
      <c r="B95" s="290"/>
      <c r="C95" s="299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227"/>
      <c r="R95" s="251"/>
      <c r="S95" s="228"/>
      <c r="T95" s="228"/>
      <c r="U95" s="227"/>
      <c r="V95" s="228"/>
      <c r="W95" s="249"/>
    </row>
    <row r="96" spans="2:23" x14ac:dyDescent="0.25">
      <c r="B96" s="287">
        <v>10</v>
      </c>
      <c r="C96" s="288" t="s">
        <v>108</v>
      </c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301"/>
      <c r="R96" s="302"/>
      <c r="S96" s="303"/>
      <c r="T96" s="304"/>
      <c r="U96" s="305"/>
      <c r="V96" s="306"/>
      <c r="W96" s="233"/>
    </row>
    <row r="97" spans="2:23" x14ac:dyDescent="0.25">
      <c r="B97" s="290"/>
      <c r="C97" s="220" t="s">
        <v>109</v>
      </c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307">
        <f>T97*G9*12</f>
        <v>82921.560000000012</v>
      </c>
      <c r="R97" s="307"/>
      <c r="S97" s="307"/>
      <c r="T97" s="233">
        <v>3.95</v>
      </c>
      <c r="U97" s="205">
        <v>104334.21</v>
      </c>
      <c r="V97" s="206"/>
      <c r="W97" s="233">
        <f>U97/G9/12</f>
        <v>4.969999714187721</v>
      </c>
    </row>
    <row r="98" spans="2:23" x14ac:dyDescent="0.25">
      <c r="B98" s="290"/>
      <c r="C98" s="308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10"/>
      <c r="Q98" s="311"/>
      <c r="R98" s="312"/>
      <c r="S98" s="313"/>
      <c r="T98" s="233"/>
      <c r="U98" s="240"/>
      <c r="V98" s="241"/>
      <c r="W98" s="233"/>
    </row>
    <row r="99" spans="2:23" x14ac:dyDescent="0.25">
      <c r="B99" s="287">
        <v>11</v>
      </c>
      <c r="C99" s="280" t="s">
        <v>110</v>
      </c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307">
        <f>T99*G9*12</f>
        <v>46813.944000000003</v>
      </c>
      <c r="R99" s="307"/>
      <c r="S99" s="307"/>
      <c r="T99" s="233">
        <v>2.23</v>
      </c>
      <c r="U99" s="205">
        <v>55412.81</v>
      </c>
      <c r="V99" s="206"/>
      <c r="W99" s="233">
        <f>U99/G9/12</f>
        <v>2.6396102473228913</v>
      </c>
    </row>
    <row r="100" spans="2:23" x14ac:dyDescent="0.25">
      <c r="B100" s="290"/>
      <c r="C100" s="212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4"/>
      <c r="Q100" s="215"/>
      <c r="R100" s="250"/>
      <c r="S100" s="216"/>
      <c r="T100" s="251"/>
      <c r="U100" s="215"/>
      <c r="V100" s="216"/>
      <c r="W100" s="249"/>
    </row>
    <row r="101" spans="2:23" x14ac:dyDescent="0.25">
      <c r="B101" s="314">
        <v>12</v>
      </c>
      <c r="C101" s="315" t="s">
        <v>111</v>
      </c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6">
        <f>T101*G9*12</f>
        <v>0</v>
      </c>
      <c r="R101" s="316"/>
      <c r="S101" s="316"/>
      <c r="T101" s="317">
        <v>0</v>
      </c>
      <c r="U101" s="305">
        <f>Q101</f>
        <v>0</v>
      </c>
      <c r="V101" s="306"/>
      <c r="W101" s="233">
        <f>U101/G9/12</f>
        <v>0</v>
      </c>
    </row>
    <row r="102" spans="2:23" x14ac:dyDescent="0.25">
      <c r="B102" s="318"/>
      <c r="C102" s="319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1"/>
      <c r="Q102" s="322"/>
      <c r="R102" s="323"/>
      <c r="S102" s="324"/>
      <c r="T102" s="325"/>
      <c r="U102" s="326"/>
      <c r="V102" s="327"/>
      <c r="W102" s="328"/>
    </row>
    <row r="103" spans="2:23" x14ac:dyDescent="0.25">
      <c r="B103" s="329" t="s">
        <v>112</v>
      </c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30">
        <f>Q43+Q51+Q61+Q71+Q85+Q89+Q93+Q97+Q99+Q101+Q77+Q82</f>
        <v>328537.32000000007</v>
      </c>
      <c r="R103" s="331"/>
      <c r="S103" s="331"/>
      <c r="T103" s="332">
        <f>T43+T51+T61+T71+T85+T89+T93+T97+T99+T101+T77+T82</f>
        <v>15.65</v>
      </c>
      <c r="U103" s="333">
        <f>U101+U99+U97+U93+U89+U85+U82+U77+U71+U61+U51+U43</f>
        <v>380452.31</v>
      </c>
      <c r="V103" s="333"/>
      <c r="W103" s="334">
        <f>W43+W51+W61+W71+W85+W89+W93+W97+W99+W101+W77+W82</f>
        <v>18.122990263328376</v>
      </c>
    </row>
    <row r="104" spans="2:23" x14ac:dyDescent="0.25"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6"/>
      <c r="R104" s="337"/>
      <c r="S104" s="337"/>
      <c r="T104" s="338"/>
      <c r="U104" s="339"/>
      <c r="V104" s="339"/>
      <c r="W104" s="340"/>
    </row>
    <row r="105" spans="2:23" ht="33" customHeight="1" x14ac:dyDescent="0.25">
      <c r="B105" s="341" t="s">
        <v>113</v>
      </c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3"/>
      <c r="U105" s="344">
        <f>O24-Q38-U103-Q39</f>
        <v>-100167.58999999998</v>
      </c>
      <c r="V105" s="345"/>
      <c r="W105" s="346"/>
    </row>
    <row r="106" spans="2:23" x14ac:dyDescent="0.25">
      <c r="B106" s="347" t="s">
        <v>114</v>
      </c>
      <c r="C106" s="348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9"/>
      <c r="W106" s="350"/>
    </row>
    <row r="107" spans="2:23" x14ac:dyDescent="0.25">
      <c r="B107" s="351" t="s">
        <v>115</v>
      </c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3"/>
      <c r="T107" s="354"/>
      <c r="U107" s="355">
        <v>45139.3</v>
      </c>
      <c r="V107" s="356"/>
      <c r="W107" s="350"/>
    </row>
    <row r="108" spans="2:23" x14ac:dyDescent="0.25">
      <c r="B108" s="357" t="s">
        <v>116</v>
      </c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9"/>
      <c r="T108" s="360"/>
      <c r="U108" s="355">
        <f>O29</f>
        <v>91223.92</v>
      </c>
      <c r="V108" s="356"/>
      <c r="W108" s="361"/>
    </row>
    <row r="109" spans="2:23" x14ac:dyDescent="0.25">
      <c r="B109" s="362" t="s">
        <v>117</v>
      </c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4"/>
      <c r="T109" s="365"/>
      <c r="U109" s="366">
        <f>U107+U108</f>
        <v>136363.22</v>
      </c>
      <c r="V109" s="367"/>
      <c r="W109" s="350"/>
    </row>
    <row r="110" spans="2:23" x14ac:dyDescent="0.25">
      <c r="B110" s="368">
        <v>1</v>
      </c>
      <c r="C110" s="369" t="s">
        <v>118</v>
      </c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70"/>
      <c r="U110" s="215">
        <v>75500</v>
      </c>
      <c r="V110" s="216"/>
      <c r="W110" s="350"/>
    </row>
    <row r="111" spans="2:23" x14ac:dyDescent="0.25">
      <c r="B111" s="368">
        <v>2</v>
      </c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70"/>
      <c r="U111" s="215"/>
      <c r="V111" s="216"/>
      <c r="W111" s="350"/>
    </row>
    <row r="112" spans="2:23" x14ac:dyDescent="0.25">
      <c r="B112" s="368">
        <v>3</v>
      </c>
      <c r="C112" s="371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72"/>
      <c r="P112" s="372"/>
      <c r="Q112" s="372"/>
      <c r="R112" s="372"/>
      <c r="S112" s="373"/>
      <c r="T112" s="370"/>
      <c r="U112" s="215"/>
      <c r="V112" s="216"/>
      <c r="W112" s="350"/>
    </row>
    <row r="113" spans="2:23" x14ac:dyDescent="0.25">
      <c r="B113" s="368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70"/>
      <c r="U113" s="374"/>
      <c r="V113" s="374"/>
      <c r="W113" s="350"/>
    </row>
    <row r="114" spans="2:23" x14ac:dyDescent="0.25">
      <c r="B114" s="375" t="s">
        <v>119</v>
      </c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7"/>
      <c r="T114" s="378"/>
      <c r="U114" s="379">
        <f>U110+U111+U112</f>
        <v>75500</v>
      </c>
      <c r="V114" s="380"/>
      <c r="W114" s="350"/>
    </row>
    <row r="115" spans="2:23" x14ac:dyDescent="0.25">
      <c r="B115" s="381" t="s">
        <v>120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2"/>
      <c r="R115" s="382"/>
      <c r="S115" s="383"/>
      <c r="T115" s="384"/>
      <c r="U115" s="385">
        <f>U109-U114</f>
        <v>60863.22</v>
      </c>
      <c r="V115" s="386"/>
      <c r="W115" s="350"/>
    </row>
    <row r="116" spans="2:23" x14ac:dyDescent="0.25">
      <c r="B116" s="387" t="s">
        <v>121</v>
      </c>
      <c r="C116" s="387"/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7"/>
      <c r="U116" s="387"/>
      <c r="V116" s="387"/>
      <c r="W116" s="350"/>
    </row>
    <row r="117" spans="2:23" x14ac:dyDescent="0.25">
      <c r="B117" s="388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90"/>
      <c r="R117" s="390"/>
      <c r="S117" s="390"/>
      <c r="T117" s="391"/>
      <c r="U117" s="392"/>
      <c r="V117" s="392"/>
      <c r="W117" s="350"/>
    </row>
    <row r="118" spans="2:23" x14ac:dyDescent="0.25">
      <c r="B118" s="388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4"/>
      <c r="U118" s="395"/>
      <c r="V118" s="395"/>
      <c r="W118" s="350"/>
    </row>
    <row r="119" spans="2:23" x14ac:dyDescent="0.25">
      <c r="B119" s="388"/>
      <c r="C119" s="389" t="s">
        <v>122</v>
      </c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  <c r="T119" s="389"/>
      <c r="U119" s="389"/>
      <c r="V119" s="389"/>
      <c r="W119" s="350"/>
    </row>
    <row r="120" spans="2:23" x14ac:dyDescent="0.25">
      <c r="B120" s="388"/>
      <c r="C120" s="396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7"/>
      <c r="R120" s="397"/>
      <c r="S120" s="397"/>
      <c r="T120" s="394"/>
      <c r="U120" s="395"/>
      <c r="V120" s="395"/>
      <c r="W120" s="350"/>
    </row>
    <row r="121" spans="2:23" x14ac:dyDescent="0.25">
      <c r="B121" s="398"/>
      <c r="C121" s="389" t="s">
        <v>123</v>
      </c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99"/>
      <c r="R121" s="399"/>
      <c r="S121" s="399"/>
      <c r="T121" s="400"/>
      <c r="U121" s="401"/>
      <c r="V121" s="401"/>
      <c r="W121" s="361"/>
    </row>
    <row r="122" spans="2:23" x14ac:dyDescent="0.25">
      <c r="B122" s="398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402"/>
      <c r="R122" s="402"/>
      <c r="S122" s="402"/>
      <c r="T122" s="403"/>
      <c r="U122" s="392"/>
      <c r="V122" s="392"/>
      <c r="W122" s="361"/>
    </row>
    <row r="123" spans="2:23" x14ac:dyDescent="0.25">
      <c r="B123" s="404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405"/>
      <c r="R123" s="405"/>
      <c r="S123" s="405"/>
      <c r="T123" s="340"/>
      <c r="U123" s="392"/>
      <c r="V123" s="392"/>
      <c r="W123" s="361"/>
    </row>
    <row r="124" spans="2:23" x14ac:dyDescent="0.25">
      <c r="B124" s="404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406"/>
      <c r="R124" s="406"/>
      <c r="S124" s="406"/>
      <c r="T124" s="407"/>
      <c r="U124" s="408"/>
      <c r="V124" s="408"/>
      <c r="W124" s="350"/>
    </row>
    <row r="125" spans="2:23" x14ac:dyDescent="0.25">
      <c r="B125" s="409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10"/>
      <c r="R125" s="410"/>
      <c r="S125" s="410"/>
      <c r="T125" s="411"/>
      <c r="U125" s="412"/>
      <c r="V125" s="412"/>
      <c r="W125" s="350"/>
    </row>
    <row r="126" spans="2:23" x14ac:dyDescent="0.25">
      <c r="B126" s="410"/>
      <c r="C126" s="410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410"/>
      <c r="V126" s="410"/>
      <c r="W126" s="410"/>
    </row>
    <row r="127" spans="2:23" x14ac:dyDescent="0.25">
      <c r="B127" s="413"/>
      <c r="C127" s="414"/>
      <c r="D127" s="414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  <c r="R127" s="414"/>
      <c r="S127" s="414"/>
      <c r="T127" s="415"/>
      <c r="U127" s="416"/>
      <c r="V127" s="416"/>
      <c r="W127" s="416"/>
    </row>
    <row r="128" spans="2:23" x14ac:dyDescent="0.25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417"/>
      <c r="V128" s="417"/>
      <c r="W128" s="411"/>
    </row>
    <row r="129" spans="2:23" x14ac:dyDescent="0.2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418"/>
      <c r="V129" s="85"/>
      <c r="W129" s="411"/>
    </row>
    <row r="130" spans="2:23" x14ac:dyDescent="0.2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85"/>
      <c r="V130" s="85"/>
      <c r="W130" s="411"/>
    </row>
    <row r="131" spans="2:23" x14ac:dyDescent="0.25">
      <c r="B131" s="419"/>
      <c r="C131" s="419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398"/>
      <c r="U131" s="420"/>
      <c r="V131" s="420"/>
      <c r="W131" s="411"/>
    </row>
    <row r="132" spans="2:23" x14ac:dyDescent="0.25">
      <c r="B132" s="421"/>
      <c r="C132" s="421"/>
      <c r="D132" s="421"/>
      <c r="E132" s="421"/>
      <c r="F132" s="421"/>
      <c r="G132" s="421"/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2"/>
      <c r="U132" s="420"/>
      <c r="V132" s="420"/>
      <c r="W132" s="411"/>
    </row>
    <row r="133" spans="2:23" x14ac:dyDescent="0.25">
      <c r="B133" s="421"/>
      <c r="C133" s="421"/>
      <c r="D133" s="421"/>
      <c r="E133" s="421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2"/>
      <c r="U133" s="420"/>
      <c r="V133" s="420"/>
      <c r="W133" s="411"/>
    </row>
    <row r="134" spans="2:23" x14ac:dyDescent="0.25">
      <c r="B134" s="423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424"/>
      <c r="U134" s="425"/>
      <c r="V134" s="425"/>
      <c r="W134" s="411"/>
    </row>
    <row r="135" spans="2:23" x14ac:dyDescent="0.25">
      <c r="B135" s="423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424"/>
      <c r="U135" s="408"/>
      <c r="V135" s="408"/>
      <c r="W135" s="411"/>
    </row>
    <row r="136" spans="2:23" x14ac:dyDescent="0.25">
      <c r="B136" s="421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2"/>
      <c r="U136" s="420"/>
      <c r="V136" s="420"/>
      <c r="W136" s="411"/>
    </row>
    <row r="137" spans="2:23" x14ac:dyDescent="0.25">
      <c r="B137" s="426"/>
      <c r="C137" s="426"/>
      <c r="D137" s="426"/>
      <c r="E137" s="426"/>
      <c r="F137" s="426"/>
      <c r="G137" s="426"/>
      <c r="H137" s="427"/>
      <c r="I137" s="427"/>
      <c r="J137" s="427"/>
      <c r="K137" s="427"/>
      <c r="L137" s="427"/>
      <c r="M137" s="427"/>
      <c r="N137" s="427"/>
      <c r="O137" s="427"/>
      <c r="P137" s="427"/>
      <c r="Q137" s="411"/>
      <c r="R137" s="411"/>
      <c r="S137" s="411"/>
      <c r="T137" s="411"/>
      <c r="U137" s="428"/>
      <c r="V137" s="428"/>
      <c r="W137" s="411"/>
    </row>
    <row r="138" spans="2:23" x14ac:dyDescent="0.25">
      <c r="B138" s="429"/>
      <c r="C138" s="429"/>
      <c r="D138" s="429"/>
      <c r="E138" s="429"/>
      <c r="F138" s="429"/>
      <c r="G138" s="429"/>
      <c r="H138" s="429"/>
      <c r="I138" s="429"/>
      <c r="J138" s="429"/>
      <c r="K138" s="429"/>
      <c r="L138" s="429"/>
      <c r="M138" s="429"/>
      <c r="N138" s="429"/>
      <c r="O138" s="429"/>
      <c r="P138" s="429"/>
      <c r="Q138" s="429"/>
      <c r="R138" s="429"/>
      <c r="S138" s="429"/>
      <c r="T138" s="429"/>
      <c r="U138" s="429"/>
      <c r="V138" s="429"/>
      <c r="W138" s="411"/>
    </row>
    <row r="139" spans="2:23" x14ac:dyDescent="0.25">
      <c r="B139" s="421"/>
      <c r="C139" s="421"/>
      <c r="D139" s="421"/>
      <c r="E139" s="421"/>
      <c r="F139" s="421"/>
      <c r="G139" s="421"/>
      <c r="H139" s="421"/>
      <c r="I139" s="421"/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2"/>
      <c r="U139" s="401"/>
      <c r="V139" s="401"/>
      <c r="W139" s="411"/>
    </row>
    <row r="140" spans="2:23" x14ac:dyDescent="0.25">
      <c r="B140" s="421"/>
      <c r="C140" s="421"/>
      <c r="D140" s="421"/>
      <c r="E140" s="421"/>
      <c r="F140" s="421"/>
      <c r="G140" s="421"/>
      <c r="H140" s="421"/>
      <c r="I140" s="421"/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2"/>
      <c r="U140" s="401"/>
      <c r="V140" s="401"/>
      <c r="W140" s="411"/>
    </row>
  </sheetData>
  <mergeCells count="366">
    <mergeCell ref="B139:S139"/>
    <mergeCell ref="U139:V139"/>
    <mergeCell ref="B140:S140"/>
    <mergeCell ref="U140:V140"/>
    <mergeCell ref="C135:S135"/>
    <mergeCell ref="U135:V135"/>
    <mergeCell ref="B136:S136"/>
    <mergeCell ref="U136:V136"/>
    <mergeCell ref="H137:P137"/>
    <mergeCell ref="B138:V138"/>
    <mergeCell ref="B132:S132"/>
    <mergeCell ref="U132:V132"/>
    <mergeCell ref="B133:S133"/>
    <mergeCell ref="U133:V133"/>
    <mergeCell ref="C134:S134"/>
    <mergeCell ref="U134:V134"/>
    <mergeCell ref="B126:W126"/>
    <mergeCell ref="B127:S127"/>
    <mergeCell ref="U127:W127"/>
    <mergeCell ref="U128:V128"/>
    <mergeCell ref="B131:S131"/>
    <mergeCell ref="U131:V131"/>
    <mergeCell ref="C124:P124"/>
    <mergeCell ref="Q124:S124"/>
    <mergeCell ref="U124:V124"/>
    <mergeCell ref="B125:P125"/>
    <mergeCell ref="Q125:S125"/>
    <mergeCell ref="U125:V125"/>
    <mergeCell ref="C122:P122"/>
    <mergeCell ref="Q122:S122"/>
    <mergeCell ref="U122:V122"/>
    <mergeCell ref="C123:P123"/>
    <mergeCell ref="Q123:S123"/>
    <mergeCell ref="U123:V123"/>
    <mergeCell ref="C119:V119"/>
    <mergeCell ref="Q120:S120"/>
    <mergeCell ref="U120:V120"/>
    <mergeCell ref="C121:P121"/>
    <mergeCell ref="Q121:S121"/>
    <mergeCell ref="U121:V121"/>
    <mergeCell ref="B116:V116"/>
    <mergeCell ref="C117:P117"/>
    <mergeCell ref="Q117:S117"/>
    <mergeCell ref="U117:V117"/>
    <mergeCell ref="C118:S118"/>
    <mergeCell ref="U118:V118"/>
    <mergeCell ref="U112:V112"/>
    <mergeCell ref="C113:S113"/>
    <mergeCell ref="U113:V113"/>
    <mergeCell ref="B114:S114"/>
    <mergeCell ref="U114:V114"/>
    <mergeCell ref="B115:S115"/>
    <mergeCell ref="U115:V115"/>
    <mergeCell ref="B109:S109"/>
    <mergeCell ref="U109:V109"/>
    <mergeCell ref="C110:S110"/>
    <mergeCell ref="U110:V110"/>
    <mergeCell ref="C111:S111"/>
    <mergeCell ref="U111:V111"/>
    <mergeCell ref="B105:T105"/>
    <mergeCell ref="U105:W105"/>
    <mergeCell ref="B106:V106"/>
    <mergeCell ref="B107:S107"/>
    <mergeCell ref="U107:V107"/>
    <mergeCell ref="B108:S108"/>
    <mergeCell ref="U108:V108"/>
    <mergeCell ref="C101:P101"/>
    <mergeCell ref="Q101:S101"/>
    <mergeCell ref="U101:V101"/>
    <mergeCell ref="C102:P102"/>
    <mergeCell ref="Q102:S102"/>
    <mergeCell ref="B103:P103"/>
    <mergeCell ref="Q103:S103"/>
    <mergeCell ref="U103:V103"/>
    <mergeCell ref="C99:P99"/>
    <mergeCell ref="Q99:S99"/>
    <mergeCell ref="U99:V99"/>
    <mergeCell ref="C100:P100"/>
    <mergeCell ref="Q100:S100"/>
    <mergeCell ref="U100:V100"/>
    <mergeCell ref="Q96:S96"/>
    <mergeCell ref="U96:V96"/>
    <mergeCell ref="C97:P97"/>
    <mergeCell ref="Q97:S97"/>
    <mergeCell ref="U97:V97"/>
    <mergeCell ref="C98:P98"/>
    <mergeCell ref="Q98:S98"/>
    <mergeCell ref="C93:P93"/>
    <mergeCell ref="Q93:S93"/>
    <mergeCell ref="U93:V93"/>
    <mergeCell ref="C94:P94"/>
    <mergeCell ref="Q94:S94"/>
    <mergeCell ref="U94:V94"/>
    <mergeCell ref="C90:P90"/>
    <mergeCell ref="Q90:S90"/>
    <mergeCell ref="U90:V90"/>
    <mergeCell ref="C91:P91"/>
    <mergeCell ref="Q91:S91"/>
    <mergeCell ref="U91:V91"/>
    <mergeCell ref="C87:P87"/>
    <mergeCell ref="Q87:S87"/>
    <mergeCell ref="U87:V87"/>
    <mergeCell ref="Q88:S88"/>
    <mergeCell ref="U88:V88"/>
    <mergeCell ref="C89:P89"/>
    <mergeCell ref="Q89:S89"/>
    <mergeCell ref="U89:V89"/>
    <mergeCell ref="C83:P83"/>
    <mergeCell ref="U83:V83"/>
    <mergeCell ref="C85:P85"/>
    <mergeCell ref="Q85:S85"/>
    <mergeCell ref="U85:V85"/>
    <mergeCell ref="C86:P86"/>
    <mergeCell ref="U86:V86"/>
    <mergeCell ref="C79:P79"/>
    <mergeCell ref="U79:V79"/>
    <mergeCell ref="C80:P80"/>
    <mergeCell ref="Q80:S80"/>
    <mergeCell ref="U80:V80"/>
    <mergeCell ref="C82:P82"/>
    <mergeCell ref="Q82:S82"/>
    <mergeCell ref="U82:V82"/>
    <mergeCell ref="C77:P77"/>
    <mergeCell ref="Q77:S77"/>
    <mergeCell ref="U77:V77"/>
    <mergeCell ref="C78:P78"/>
    <mergeCell ref="Q78:S78"/>
    <mergeCell ref="U78:V78"/>
    <mergeCell ref="C73:P73"/>
    <mergeCell ref="U73:V73"/>
    <mergeCell ref="C75:P75"/>
    <mergeCell ref="U75:V75"/>
    <mergeCell ref="C76:P76"/>
    <mergeCell ref="U76:V76"/>
    <mergeCell ref="C70:P70"/>
    <mergeCell ref="C71:P71"/>
    <mergeCell ref="Q71:S71"/>
    <mergeCell ref="U71:V71"/>
    <mergeCell ref="C72:P72"/>
    <mergeCell ref="Q72:S72"/>
    <mergeCell ref="U72:V72"/>
    <mergeCell ref="C67:P67"/>
    <mergeCell ref="Q67:S67"/>
    <mergeCell ref="U67:V67"/>
    <mergeCell ref="C68:P68"/>
    <mergeCell ref="U68:V68"/>
    <mergeCell ref="C69:P69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59:P59"/>
    <mergeCell ref="U59:V59"/>
    <mergeCell ref="C61:P61"/>
    <mergeCell ref="Q61:S61"/>
    <mergeCell ref="U61:V61"/>
    <mergeCell ref="C62:P62"/>
    <mergeCell ref="Q62:S62"/>
    <mergeCell ref="U62:V62"/>
    <mergeCell ref="C55:P55"/>
    <mergeCell ref="C56:P56"/>
    <mergeCell ref="C57:P57"/>
    <mergeCell ref="U57:V57"/>
    <mergeCell ref="C58:P58"/>
    <mergeCell ref="U58:V58"/>
    <mergeCell ref="C51:P51"/>
    <mergeCell ref="Q51:S51"/>
    <mergeCell ref="U51:V51"/>
    <mergeCell ref="C52:P52"/>
    <mergeCell ref="C53:P53"/>
    <mergeCell ref="C54:P54"/>
    <mergeCell ref="U54:V54"/>
    <mergeCell ref="C47:P47"/>
    <mergeCell ref="U47:V47"/>
    <mergeCell ref="C48:P48"/>
    <mergeCell ref="U48:V48"/>
    <mergeCell ref="C49:P49"/>
    <mergeCell ref="U49:V49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B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4" fitToHeight="0" orientation="portrait" r:id="rId1"/>
  <rowBreaks count="1" manualBreakCount="1">
    <brk id="126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Пригор.167(20)</vt:lpstr>
      <vt:lpstr>'Пригор.167(20)'!Область_печати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2021-03-27T17:41:59Z</dcterms:created>
  <dcterms:modified xsi:type="dcterms:W3CDTF">2021-03-27T17:41:59Z</dcterms:modified>
</cp:coreProperties>
</file>