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76552607-6DAD-4FC9-97F3-21191093A160}" xr6:coauthVersionLast="45" xr6:coauthVersionMax="45" xr10:uidLastSave="{00000000-0000-0000-0000-000000000000}"/>
  <bookViews>
    <workbookView xWindow="-120" yWindow="-120" windowWidth="29040" windowHeight="15840" xr2:uid="{C1CFAD27-13E9-4419-9816-175BEA79BB77}"/>
  </bookViews>
  <sheets>
    <sheet name="Пригор.213-1(20)" sheetId="1" r:id="rId1"/>
  </sheets>
  <definedNames>
    <definedName name="_xlnm.Print_Area" localSheetId="0">'Пригор.213-1(20)'!$A$1:$W$118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2" i="1" l="1"/>
  <c r="U89" i="1"/>
  <c r="U93" i="1" s="1"/>
  <c r="U88" i="1"/>
  <c r="T83" i="1"/>
  <c r="U75" i="1"/>
  <c r="W75" i="1" s="1"/>
  <c r="U70" i="1"/>
  <c r="U69" i="1" s="1"/>
  <c r="W69" i="1" s="1"/>
  <c r="U52" i="1"/>
  <c r="U43" i="1"/>
  <c r="AX40" i="1"/>
  <c r="AY40" i="1" s="1"/>
  <c r="AW40" i="1"/>
  <c r="AU40" i="1"/>
  <c r="AR40" i="1"/>
  <c r="Q37" i="1"/>
  <c r="Q36" i="1"/>
  <c r="Q35" i="1"/>
  <c r="Q34" i="1"/>
  <c r="O33" i="1"/>
  <c r="Q33" i="1" s="1"/>
  <c r="L33" i="1"/>
  <c r="J33" i="1"/>
  <c r="Q32" i="1"/>
  <c r="Q31" i="1"/>
  <c r="Q30" i="1"/>
  <c r="Q29" i="1"/>
  <c r="Q28" i="1"/>
  <c r="Q27" i="1"/>
  <c r="Q26" i="1"/>
  <c r="Q22" i="1"/>
  <c r="Q21" i="1"/>
  <c r="O21" i="1"/>
  <c r="O24" i="1" s="1"/>
  <c r="L21" i="1"/>
  <c r="J21" i="1"/>
  <c r="G9" i="1"/>
  <c r="Q81" i="1" s="1"/>
  <c r="U81" i="1" s="1"/>
  <c r="W81" i="1" s="1"/>
  <c r="W78" i="1" l="1"/>
  <c r="W43" i="1"/>
  <c r="Q52" i="1"/>
  <c r="Q79" i="1"/>
  <c r="Q55" i="1"/>
  <c r="U55" i="1" s="1"/>
  <c r="W55" i="1" s="1"/>
  <c r="Q47" i="1"/>
  <c r="U47" i="1" s="1"/>
  <c r="W47" i="1" s="1"/>
  <c r="Q69" i="1"/>
  <c r="Q73" i="1"/>
  <c r="W79" i="1"/>
  <c r="Q75" i="1"/>
  <c r="Q43" i="1"/>
  <c r="W52" i="1"/>
  <c r="Q65" i="1"/>
  <c r="U65" i="1" s="1"/>
  <c r="W65" i="1" s="1"/>
  <c r="W73" i="1"/>
  <c r="Q78" i="1"/>
  <c r="Q83" i="1" l="1"/>
  <c r="W83" i="1"/>
  <c r="U83" i="1"/>
  <c r="U85" i="1" s="1"/>
  <c r="U94" i="1" s="1"/>
</calcChain>
</file>

<file path=xl/sharedStrings.xml><?xml version="1.0" encoding="utf-8"?>
<sst xmlns="http://schemas.openxmlformats.org/spreadsheetml/2006/main" count="113" uniqueCount="104">
  <si>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</si>
  <si>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</si>
  <si>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</si>
  <si>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</si>
  <si>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</si>
  <si>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213/1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</si>
  <si>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</si>
  <si>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</si>
  <si>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</si>
  <si>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</si>
  <si>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</si>
  <si>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</si>
  <si>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</si>
  <si>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</si>
  <si>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э/п, х/в,гвс,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</si>
  <si>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</si>
  <si>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</si>
  <si>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</si>
  <si>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</si>
  <si>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</si>
  <si>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</si>
  <si>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хвс-202,0, э.э-202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</si>
  <si>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</si>
  <si>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</si>
  <si>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</si>
  <si>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</si>
  <si>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</si>
  <si>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</si>
  <si>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</si>
  <si>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</si>
  <si>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</si>
  <si>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</si>
  <si>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</si>
  <si>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</si>
  <si>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</si>
  <si>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(СОИ)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</si>
  <si>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</si>
  <si>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</si>
  <si>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</si>
  <si>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подъездов</t>
  </si>
  <si>
    <t xml:space="preserve">  вознаграждение уполномоченному по дому</t>
  </si>
  <si>
    <t xml:space="preserve">  текущий ремонт, 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</si>
  <si>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</si>
  <si>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</si>
  <si>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</si>
  <si>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</si>
  <si>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</si>
  <si>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</si>
  <si>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отопл.и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</si>
  <si>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</si>
  <si>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</si>
  <si>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</si>
  <si>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</si>
  <si>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</si>
  <si>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</si>
  <si>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</si>
  <si>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</si>
  <si>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</si>
  <si>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</si>
  <si>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</si>
  <si>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</si>
  <si>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</si>
  <si>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</si>
  <si>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</si>
  <si>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ИП Зайцев В.А. услуги по получению и обработке данных из ФГИС ЕГРН акт 02418 от 31.03.2020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</si>
  <si>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</si>
  <si>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</si>
  <si>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инженерных сетей хвс,гвс,отопления,водоотведенияя</t>
  </si>
  <si>
    <t>Поверка и прочистка вентканалов ИП Моисеенко</t>
  </si>
  <si>
    <t>4</t>
  </si>
  <si>
    <t>Техническое обслуживание инженерных сетей электроснабжения МКД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</si>
  <si>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</si>
  <si>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</si>
  <si>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</si>
  <si>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</si>
  <si>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</si>
  <si>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</si>
  <si>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ламп накаливания, патронов</t>
  </si>
  <si>
    <t>5</t>
  </si>
  <si>
    <t>Техническое обслуживание и содержанте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</si>
  <si>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</si>
  <si>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</si>
  <si>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</si>
  <si>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 "Теплосеть"</t>
  </si>
  <si>
    <t>акты:У-333 от 24.01.20,У-1070 от 24.02.20,У-1765 от 24.03.20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</si>
  <si>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</si>
  <si>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</si>
  <si>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</si>
  <si>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</si>
  <si>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</si>
  <si>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</si>
  <si>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</si>
  <si>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</si>
  <si>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</si>
  <si>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</si>
  <si>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</si>
  <si>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2020г.</t>
    </r>
  </si>
  <si>
    <t xml:space="preserve">    Итого Доход:</t>
  </si>
  <si>
    <t>Перечислено в УК ЖЭУ№4 п.п.937 от 19.06.20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</si>
  <si>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</si>
  <si>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</si>
  <si>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Финансовый результат на лицевом счете на конец отчетного периода</t>
  </si>
  <si>
    <t>Экономист                                                                                           И.В.Семенихина</t>
  </si>
  <si>
    <t>Старшая дома                                                                                    Н.И.Черевко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</si>
</sst>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2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4" borderId="2" xfId="0" applyFont="1" applyFill="1" applyBorder="1"/>
    <xf numFmtId="0" fontId="24" fillId="4" borderId="3" xfId="0" applyFont="1" applyFill="1" applyBorder="1"/>
    <xf numFmtId="0" fontId="24" fillId="4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32" xfId="0" applyNumberFormat="1" applyFont="1" applyFill="1" applyBorder="1" applyAlignment="1">
      <alignment horizontal="center" wrapText="1"/>
    </xf>
    <xf numFmtId="2" fontId="30" fillId="4" borderId="32" xfId="0" applyNumberFormat="1" applyFont="1" applyFill="1" applyBorder="1" applyAlignment="1">
      <alignment horizontal="center" wrapText="1"/>
    </xf>
    <xf numFmtId="2" fontId="30" fillId="4" borderId="33" xfId="0" applyNumberFormat="1" applyFont="1" applyFill="1" applyBorder="1" applyAlignment="1">
      <alignment horizontal="center"/>
    </xf>
    <xf numFmtId="2" fontId="30" fillId="4" borderId="34" xfId="0" applyNumberFormat="1" applyFont="1" applyFill="1" applyBorder="1" applyAlignment="1">
      <alignment horizontal="center"/>
    </xf>
    <xf numFmtId="2" fontId="30" fillId="4" borderId="32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6" xfId="0" applyFont="1" applyFill="1" applyBorder="1" applyAlignment="1">
      <alignment horizontal="left" vertical="center" wrapText="1"/>
    </xf>
    <xf numFmtId="4" fontId="30" fillId="4" borderId="35" xfId="0" applyNumberFormat="1" applyFont="1" applyFill="1" applyBorder="1" applyAlignment="1">
      <alignment horizontal="center" vertical="center" wrapText="1"/>
    </xf>
    <xf numFmtId="4" fontId="30" fillId="4" borderId="31" xfId="0" applyNumberFormat="1" applyFont="1" applyFill="1" applyBorder="1" applyAlignment="1">
      <alignment horizontal="center" vertical="center" wrapText="1"/>
    </xf>
    <xf numFmtId="4" fontId="30" fillId="4" borderId="36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wrapText="1"/>
    </xf>
    <xf numFmtId="0" fontId="32" fillId="4" borderId="31" xfId="0" applyFont="1" applyFill="1" applyBorder="1" applyAlignment="1">
      <alignment wrapText="1"/>
    </xf>
    <xf numFmtId="0" fontId="32" fillId="4" borderId="36" xfId="0" applyFont="1" applyFill="1" applyBorder="1" applyAlignment="1">
      <alignment wrapText="1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0" fontId="32" fillId="4" borderId="16" xfId="0" applyFont="1" applyFill="1" applyBorder="1"/>
    <xf numFmtId="2" fontId="19" fillId="4" borderId="35" xfId="0" applyNumberFormat="1" applyFont="1" applyFill="1" applyBorder="1" applyAlignment="1">
      <alignment horizontal="center"/>
    </xf>
    <xf numFmtId="2" fontId="19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vertical="center" wrapText="1"/>
    </xf>
    <xf numFmtId="0" fontId="30" fillId="4" borderId="31" xfId="0" applyFont="1" applyFill="1" applyBorder="1" applyAlignment="1">
      <alignment vertical="center" wrapText="1"/>
    </xf>
    <xf numFmtId="0" fontId="30" fillId="4" borderId="36" xfId="0" applyFont="1" applyFill="1" applyBorder="1" applyAlignment="1">
      <alignment vertical="center" wrapText="1"/>
    </xf>
    <xf numFmtId="2" fontId="30" fillId="4" borderId="31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wrapText="1"/>
    </xf>
    <xf numFmtId="0" fontId="30" fillId="4" borderId="31" xfId="0" applyFont="1" applyFill="1" applyBorder="1" applyAlignment="1">
      <alignment horizontal="left" wrapText="1"/>
    </xf>
    <xf numFmtId="0" fontId="30" fillId="4" borderId="36" xfId="0" applyFont="1" applyFill="1" applyBorder="1" applyAlignment="1">
      <alignment horizontal="left" wrapText="1"/>
    </xf>
    <xf numFmtId="2" fontId="30" fillId="4" borderId="35" xfId="0" applyNumberFormat="1" applyFont="1" applyFill="1" applyBorder="1" applyAlignment="1">
      <alignment horizontal="center" vertical="center"/>
    </xf>
    <xf numFmtId="2" fontId="30" fillId="4" borderId="31" xfId="0" applyNumberFormat="1" applyFont="1" applyFill="1" applyBorder="1" applyAlignment="1">
      <alignment horizontal="center" vertical="center"/>
    </xf>
    <xf numFmtId="2" fontId="30" fillId="4" borderId="36" xfId="0" applyNumberFormat="1" applyFont="1" applyFill="1" applyBorder="1" applyAlignment="1">
      <alignment horizontal="center" vertical="center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 wrapText="1"/>
    </xf>
    <xf numFmtId="0" fontId="32" fillId="4" borderId="31" xfId="0" applyFont="1" applyFill="1" applyBorder="1" applyAlignment="1">
      <alignment horizontal="left" wrapText="1"/>
    </xf>
    <xf numFmtId="0" fontId="32" fillId="4" borderId="36" xfId="0" applyFont="1" applyFill="1" applyBorder="1" applyAlignment="1">
      <alignment horizontal="left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35" xfId="0" applyNumberFormat="1" applyFont="1" applyFill="1" applyBorder="1" applyAlignment="1">
      <alignment horizontal="center" vertical="center" wrapText="1"/>
    </xf>
    <xf numFmtId="2" fontId="30" fillId="4" borderId="31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vertical="center" wrapText="1"/>
    </xf>
    <xf numFmtId="49" fontId="33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4" fillId="4" borderId="35" xfId="0" applyNumberFormat="1" applyFont="1" applyFill="1" applyBorder="1" applyAlignment="1">
      <alignment horizontal="center"/>
    </xf>
    <xf numFmtId="2" fontId="34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2" fontId="32" fillId="4" borderId="35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2" fontId="32" fillId="4" borderId="35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2" fontId="35" fillId="4" borderId="35" xfId="0" applyNumberFormat="1" applyFont="1" applyFill="1" applyBorder="1" applyAlignment="1">
      <alignment horizontal="center"/>
    </xf>
    <xf numFmtId="2" fontId="35" fillId="4" borderId="36" xfId="0" applyNumberFormat="1" applyFont="1" applyFill="1" applyBorder="1" applyAlignment="1">
      <alignment horizontal="center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/>
    </xf>
    <xf numFmtId="0" fontId="30" fillId="4" borderId="31" xfId="0" applyFont="1" applyFill="1" applyBorder="1" applyAlignment="1">
      <alignment horizontal="left"/>
    </xf>
    <xf numFmtId="0" fontId="30" fillId="4" borderId="36" xfId="0" applyFont="1" applyFill="1" applyBorder="1" applyAlignment="1">
      <alignment horizontal="left"/>
    </xf>
    <xf numFmtId="0" fontId="30" fillId="4" borderId="35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49" fontId="32" fillId="4" borderId="35" xfId="0" applyNumberFormat="1" applyFont="1" applyFill="1" applyBorder="1" applyAlignment="1">
      <alignment wrapText="1"/>
    </xf>
    <xf numFmtId="49" fontId="32" fillId="4" borderId="31" xfId="0" applyNumberFormat="1" applyFont="1" applyFill="1" applyBorder="1" applyAlignment="1">
      <alignment wrapText="1"/>
    </xf>
    <xf numFmtId="49" fontId="32" fillId="4" borderId="36" xfId="0" applyNumberFormat="1" applyFont="1" applyFill="1" applyBorder="1" applyAlignment="1">
      <alignment wrapText="1"/>
    </xf>
    <xf numFmtId="0" fontId="32" fillId="4" borderId="35" xfId="0" applyFont="1" applyFill="1" applyBorder="1"/>
    <xf numFmtId="0" fontId="32" fillId="4" borderId="31" xfId="0" applyFont="1" applyFill="1" applyBorder="1"/>
    <xf numFmtId="0" fontId="32" fillId="4" borderId="36" xfId="0" applyFont="1" applyFill="1" applyBorder="1"/>
    <xf numFmtId="2" fontId="35" fillId="4" borderId="35" xfId="0" applyNumberFormat="1" applyFont="1" applyFill="1" applyBorder="1" applyAlignment="1">
      <alignment horizontal="center"/>
    </xf>
    <xf numFmtId="2" fontId="35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/>
    </xf>
    <xf numFmtId="0" fontId="32" fillId="4" borderId="31" xfId="0" applyFont="1" applyFill="1" applyBorder="1" applyAlignment="1">
      <alignment horizontal="left"/>
    </xf>
    <xf numFmtId="0" fontId="32" fillId="4" borderId="36" xfId="0" applyFont="1" applyFill="1" applyBorder="1" applyAlignment="1">
      <alignment horizontal="left"/>
    </xf>
    <xf numFmtId="0" fontId="30" fillId="4" borderId="35" xfId="0" applyFont="1" applyFill="1" applyBorder="1"/>
    <xf numFmtId="0" fontId="30" fillId="4" borderId="31" xfId="0" applyFont="1" applyFill="1" applyBorder="1"/>
    <xf numFmtId="0" fontId="30" fillId="4" borderId="36" xfId="0" applyFont="1" applyFill="1" applyBorder="1"/>
    <xf numFmtId="0" fontId="36" fillId="4" borderId="35" xfId="0" applyFont="1" applyFill="1" applyBorder="1" applyAlignment="1">
      <alignment horizontal="left" vertical="center" wrapText="1"/>
    </xf>
    <xf numFmtId="0" fontId="36" fillId="4" borderId="31" xfId="0" applyFont="1" applyFill="1" applyBorder="1" applyAlignment="1">
      <alignment horizontal="left" vertical="center" wrapText="1"/>
    </xf>
    <xf numFmtId="0" fontId="36" fillId="4" borderId="36" xfId="0" applyFont="1" applyFill="1" applyBorder="1" applyAlignment="1">
      <alignment horizontal="left" vertical="center" wrapText="1"/>
    </xf>
    <xf numFmtId="2" fontId="35" fillId="4" borderId="35" xfId="0" applyNumberFormat="1" applyFont="1" applyFill="1" applyBorder="1" applyAlignment="1">
      <alignment horizontal="center" vertical="center"/>
    </xf>
    <xf numFmtId="2" fontId="35" fillId="4" borderId="36" xfId="0" applyNumberFormat="1" applyFont="1" applyFill="1" applyBorder="1" applyAlignment="1">
      <alignment horizontal="center" vertical="center"/>
    </xf>
    <xf numFmtId="4" fontId="32" fillId="4" borderId="35" xfId="0" applyNumberFormat="1" applyFont="1" applyFill="1" applyBorder="1" applyAlignment="1">
      <alignment horizontal="center"/>
    </xf>
    <xf numFmtId="4" fontId="32" fillId="4" borderId="31" xfId="0" applyNumberFormat="1" applyFont="1" applyFill="1" applyBorder="1" applyAlignment="1">
      <alignment horizontal="center"/>
    </xf>
    <xf numFmtId="4" fontId="32" fillId="4" borderId="36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3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5" fontId="32" fillId="4" borderId="35" xfId="0" applyNumberFormat="1" applyFont="1" applyFill="1" applyBorder="1" applyAlignment="1">
      <alignment horizontal="center"/>
    </xf>
    <xf numFmtId="165" fontId="32" fillId="4" borderId="31" xfId="0" applyNumberFormat="1" applyFont="1" applyFill="1" applyBorder="1" applyAlignment="1">
      <alignment horizontal="center"/>
    </xf>
    <xf numFmtId="165" fontId="32" fillId="4" borderId="36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2" fontId="36" fillId="4" borderId="35" xfId="0" applyNumberFormat="1" applyFont="1" applyFill="1" applyBorder="1" applyAlignment="1">
      <alignment horizontal="center"/>
    </xf>
    <xf numFmtId="2" fontId="36" fillId="4" borderId="36" xfId="0" applyNumberFormat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2" fontId="5" fillId="4" borderId="36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4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4" fontId="38" fillId="4" borderId="0" xfId="0" applyNumberFormat="1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2" fontId="39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2" fontId="42" fillId="4" borderId="0" xfId="0" applyNumberFormat="1" applyFont="1" applyFill="1" applyAlignment="1">
      <alignment horizontal="center"/>
    </xf>
    <xf numFmtId="0" fontId="33" fillId="3" borderId="42" xfId="0" applyFont="1" applyFill="1" applyBorder="1" applyAlignment="1">
      <alignment horizontal="left"/>
    </xf>
    <xf numFmtId="0" fontId="33" fillId="3" borderId="43" xfId="0" applyFont="1" applyFill="1" applyBorder="1" applyAlignment="1">
      <alignment horizontal="left"/>
    </xf>
    <xf numFmtId="0" fontId="33" fillId="3" borderId="44" xfId="0" applyFont="1" applyFill="1" applyBorder="1" applyAlignment="1">
      <alignment horizontal="left"/>
    </xf>
    <xf numFmtId="2" fontId="33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4" borderId="0" xfId="0" applyNumberFormat="1" applyFont="1" applyFill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48" xfId="0" applyNumberFormat="1" applyFont="1" applyFill="1" applyBorder="1" applyAlignment="1">
      <alignment horizontal="center" wrapText="1"/>
    </xf>
    <xf numFmtId="4" fontId="46" fillId="3" borderId="49" xfId="0" applyNumberFormat="1" applyFont="1" applyFill="1" applyBorder="1" applyAlignment="1">
      <alignment horizontal="center"/>
    </xf>
    <xf numFmtId="0" fontId="46" fillId="3" borderId="50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23" fillId="4" borderId="35" xfId="0" applyFont="1" applyFill="1" applyBorder="1" applyAlignment="1">
      <alignment horizontal="left" wrapText="1"/>
    </xf>
    <xf numFmtId="0" fontId="23" fillId="4" borderId="31" xfId="0" applyFont="1" applyFill="1" applyBorder="1" applyAlignment="1">
      <alignment horizontal="left" wrapText="1"/>
    </xf>
    <xf numFmtId="0" fontId="23" fillId="4" borderId="36" xfId="0" applyFont="1" applyFill="1" applyBorder="1" applyAlignment="1">
      <alignment horizontal="left" wrapText="1"/>
    </xf>
    <xf numFmtId="2" fontId="23" fillId="4" borderId="16" xfId="0" applyNumberFormat="1" applyFont="1" applyFill="1" applyBorder="1" applyAlignment="1">
      <alignment horizontal="center" wrapText="1"/>
    </xf>
    <xf numFmtId="0" fontId="23" fillId="4" borderId="16" xfId="0" applyFont="1" applyFill="1" applyBorder="1" applyAlignment="1">
      <alignment horizontal="left"/>
    </xf>
    <xf numFmtId="0" fontId="44" fillId="3" borderId="51" xfId="0" applyFont="1" applyFill="1" applyBorder="1" applyAlignment="1">
      <alignment horizontal="left"/>
    </xf>
    <xf numFmtId="0" fontId="44" fillId="3" borderId="52" xfId="0" applyFont="1" applyFill="1" applyBorder="1" applyAlignment="1">
      <alignment horizontal="left"/>
    </xf>
    <xf numFmtId="0" fontId="44" fillId="3" borderId="53" xfId="0" applyFont="1" applyFill="1" applyBorder="1" applyAlignment="1">
      <alignment horizontal="left"/>
    </xf>
    <xf numFmtId="2" fontId="48" fillId="3" borderId="54" xfId="0" applyNumberFormat="1" applyFont="1" applyFill="1" applyBorder="1" applyAlignment="1">
      <alignment horizontal="center" wrapText="1"/>
    </xf>
    <xf numFmtId="4" fontId="43" fillId="3" borderId="55" xfId="0" applyNumberFormat="1" applyFont="1" applyFill="1" applyBorder="1" applyAlignment="1">
      <alignment horizontal="center"/>
    </xf>
    <xf numFmtId="4" fontId="43" fillId="3" borderId="56" xfId="0" applyNumberFormat="1" applyFont="1" applyFill="1" applyBorder="1" applyAlignment="1">
      <alignment horizontal="center"/>
    </xf>
    <xf numFmtId="0" fontId="44" fillId="3" borderId="49" xfId="0" applyFont="1" applyFill="1" applyBorder="1" applyAlignment="1">
      <alignment horizontal="left"/>
    </xf>
    <xf numFmtId="0" fontId="44" fillId="3" borderId="48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2" fontId="44" fillId="3" borderId="0" xfId="0" applyNumberFormat="1" applyFont="1" applyFill="1" applyAlignment="1">
      <alignment horizontal="center" wrapText="1"/>
    </xf>
    <xf numFmtId="4" fontId="43" fillId="3" borderId="57" xfId="0" applyNumberFormat="1" applyFont="1" applyFill="1" applyBorder="1" applyAlignment="1">
      <alignment horizontal="center"/>
    </xf>
    <xf numFmtId="4" fontId="43" fillId="3" borderId="58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left"/>
    </xf>
    <xf numFmtId="0" fontId="30" fillId="4" borderId="4" xfId="0" applyFont="1" applyFill="1" applyBorder="1" applyAlignment="1">
      <alignment horizontal="left"/>
    </xf>
    <xf numFmtId="2" fontId="32" fillId="4" borderId="1" xfId="0" applyNumberFormat="1" applyFont="1" applyFill="1" applyBorder="1" applyAlignment="1">
      <alignment horizontal="center"/>
    </xf>
    <xf numFmtId="4" fontId="30" fillId="4" borderId="1" xfId="0" applyNumberFormat="1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30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33" fillId="4" borderId="0" xfId="0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16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left"/>
    </xf>
    <xf numFmtId="0" fontId="3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4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0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left"/>
    </xf>
    <xf numFmtId="4" fontId="43" fillId="4" borderId="0" xfId="0" applyNumberFormat="1" applyFont="1" applyFill="1" applyAlignment="1">
      <alignment horizontal="center"/>
    </xf>
    <xf numFmtId="0" fontId="44" fillId="4" borderId="0" xfId="0" applyFont="1" applyFill="1" applyAlignment="1">
      <alignment horizontal="left"/>
    </xf>
    <xf numFmtId="0" fontId="44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98A1B5D6-BDF4-41BE-9198-D49C9B784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5FC1-8336-4E53-B387-548A7D0F268A}">
  <sheetPr>
    <tabColor rgb="FF00B050"/>
    <pageSetUpPr fitToPage="1"/>
  </sheetPr>
  <dimension ref="B2:AY118"/>
  <sheetViews>
    <sheetView tabSelected="1" topLeftCell="A80" workbookViewId="0">
      <selection activeCell="C91" sqref="C91:S9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21" customWidth="1"/>
    <col min="18" max="18" width="2.5703125" style="421" customWidth="1"/>
    <col min="19" max="19" width="9.140625" style="421"/>
    <col min="20" max="20" width="7.5703125" style="421" customWidth="1"/>
    <col min="21" max="22" width="9.140625" style="421"/>
    <col min="23" max="23" width="8.7109375" style="421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43921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 t="s">
        <v>5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f>G10</f>
        <v>2219.4</v>
      </c>
      <c r="H9" s="22"/>
      <c r="I9" s="23" t="s">
        <v>7</v>
      </c>
      <c r="J9" s="23"/>
      <c r="K9" s="23"/>
      <c r="L9" s="24">
        <v>5</v>
      </c>
      <c r="M9" s="25"/>
      <c r="N9" s="26" t="s">
        <v>8</v>
      </c>
      <c r="O9" s="26"/>
      <c r="P9" s="26"/>
      <c r="Q9" s="27">
        <v>1984</v>
      </c>
      <c r="R9" s="28"/>
      <c r="S9" s="26" t="s">
        <v>9</v>
      </c>
      <c r="T9" s="26"/>
      <c r="U9" s="26"/>
      <c r="V9" s="26"/>
      <c r="W9" s="26"/>
    </row>
    <row r="10" spans="2:23" x14ac:dyDescent="0.25">
      <c r="B10" s="20" t="s">
        <v>10</v>
      </c>
      <c r="C10" s="20"/>
      <c r="D10" s="20"/>
      <c r="E10" s="20"/>
      <c r="F10" s="20"/>
      <c r="G10" s="21">
        <v>2219.4</v>
      </c>
      <c r="H10" s="22"/>
      <c r="I10" s="26" t="s">
        <v>11</v>
      </c>
      <c r="J10" s="26"/>
      <c r="K10" s="26"/>
      <c r="L10" s="24">
        <v>2</v>
      </c>
      <c r="M10" s="29"/>
      <c r="N10" s="30" t="s">
        <v>12</v>
      </c>
      <c r="O10" s="30"/>
      <c r="P10" s="31" t="s">
        <v>13</v>
      </c>
      <c r="Q10" s="31"/>
      <c r="R10" s="28"/>
      <c r="S10" s="32" t="s">
        <v>14</v>
      </c>
      <c r="T10" s="32"/>
      <c r="U10" s="32"/>
      <c r="V10" s="32"/>
      <c r="W10" s="32"/>
    </row>
    <row r="11" spans="2:23" x14ac:dyDescent="0.25">
      <c r="B11" s="20" t="s">
        <v>15</v>
      </c>
      <c r="C11" s="20"/>
      <c r="D11" s="20"/>
      <c r="E11" s="20"/>
      <c r="F11" s="20"/>
      <c r="G11" s="33">
        <v>0</v>
      </c>
      <c r="H11" s="22"/>
      <c r="I11" s="26" t="s">
        <v>16</v>
      </c>
      <c r="J11" s="26"/>
      <c r="K11" s="26"/>
      <c r="L11" s="34">
        <v>0</v>
      </c>
      <c r="M11" s="29"/>
      <c r="N11" s="26" t="s">
        <v>17</v>
      </c>
      <c r="O11" s="26"/>
      <c r="P11" s="26"/>
      <c r="Q11" s="35">
        <v>615</v>
      </c>
      <c r="R11" s="28"/>
      <c r="S11" s="32"/>
      <c r="T11" s="32"/>
      <c r="U11" s="32"/>
      <c r="V11" s="32"/>
      <c r="W11" s="32"/>
    </row>
    <row r="12" spans="2:23" x14ac:dyDescent="0.25">
      <c r="B12" s="20" t="s">
        <v>18</v>
      </c>
      <c r="C12" s="20"/>
      <c r="D12" s="20"/>
      <c r="E12" s="20"/>
      <c r="F12" s="20"/>
      <c r="G12" s="36">
        <v>1024.7</v>
      </c>
      <c r="H12" s="22"/>
      <c r="I12" s="26" t="s">
        <v>19</v>
      </c>
      <c r="J12" s="26"/>
      <c r="K12" s="26"/>
      <c r="L12" s="34">
        <v>40</v>
      </c>
      <c r="M12" s="25"/>
      <c r="N12" s="23" t="s">
        <v>20</v>
      </c>
      <c r="O12" s="23"/>
      <c r="P12" s="23"/>
      <c r="Q12" s="37" t="s">
        <v>21</v>
      </c>
      <c r="R12" s="38"/>
      <c r="S12" s="32"/>
      <c r="T12" s="32"/>
      <c r="U12" s="32"/>
      <c r="V12" s="32"/>
      <c r="W12" s="32"/>
    </row>
    <row r="13" spans="2:23" x14ac:dyDescent="0.25">
      <c r="B13" s="20" t="s">
        <v>22</v>
      </c>
      <c r="C13" s="20"/>
      <c r="D13" s="20"/>
      <c r="E13" s="20"/>
      <c r="F13" s="20"/>
      <c r="G13" s="36">
        <v>448.2</v>
      </c>
      <c r="H13" s="22"/>
      <c r="I13" s="26" t="s">
        <v>23</v>
      </c>
      <c r="J13" s="26"/>
      <c r="K13" s="26"/>
      <c r="L13" s="39">
        <v>130</v>
      </c>
      <c r="M13" s="25"/>
      <c r="N13" s="23"/>
      <c r="O13" s="23"/>
      <c r="P13" s="23"/>
      <c r="Q13" s="40"/>
      <c r="R13" s="38"/>
      <c r="S13" s="26" t="s">
        <v>24</v>
      </c>
      <c r="T13" s="26"/>
      <c r="U13" s="26"/>
      <c r="V13" s="41" t="s">
        <v>25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26</v>
      </c>
      <c r="C15" s="46"/>
      <c r="D15" s="46"/>
      <c r="E15" s="46"/>
      <c r="F15" s="46"/>
      <c r="G15" s="46"/>
      <c r="H15" s="47">
        <v>14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-12728.87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5.5" customHeight="1" x14ac:dyDescent="0.25">
      <c r="B20" s="60" t="s">
        <v>29</v>
      </c>
      <c r="C20" s="60"/>
      <c r="D20" s="60"/>
      <c r="E20" s="60"/>
      <c r="F20" s="60"/>
      <c r="G20" s="60"/>
      <c r="H20" s="60"/>
      <c r="I20" s="60"/>
      <c r="J20" s="61" t="s">
        <v>30</v>
      </c>
      <c r="K20" s="61"/>
      <c r="L20" s="61" t="s">
        <v>31</v>
      </c>
      <c r="M20" s="61"/>
      <c r="N20" s="61"/>
      <c r="O20" s="62" t="s">
        <v>32</v>
      </c>
      <c r="P20" s="63"/>
      <c r="Q20" s="64" t="s">
        <v>33</v>
      </c>
      <c r="R20" s="65"/>
      <c r="S20" s="66"/>
      <c r="T20" s="67"/>
      <c r="U20" s="4"/>
      <c r="V20" s="4"/>
      <c r="W20" s="4"/>
    </row>
    <row r="21" spans="2:23" ht="16.5" customHeight="1" x14ac:dyDescent="0.25">
      <c r="B21" s="68" t="s">
        <v>34</v>
      </c>
      <c r="C21" s="68"/>
      <c r="D21" s="68"/>
      <c r="E21" s="68"/>
      <c r="F21" s="68"/>
      <c r="G21" s="68"/>
      <c r="H21" s="68"/>
      <c r="I21" s="68"/>
      <c r="J21" s="69">
        <f>J22</f>
        <v>54050</v>
      </c>
      <c r="K21" s="69"/>
      <c r="L21" s="70">
        <f>L22</f>
        <v>100139.31</v>
      </c>
      <c r="M21" s="70"/>
      <c r="N21" s="70"/>
      <c r="O21" s="71">
        <f>O22</f>
        <v>100358.9</v>
      </c>
      <c r="P21" s="71"/>
      <c r="Q21" s="72">
        <f>Q22</f>
        <v>53830.41</v>
      </c>
      <c r="R21" s="73"/>
      <c r="S21" s="74"/>
      <c r="T21" s="75"/>
      <c r="U21" s="76"/>
      <c r="V21" s="76"/>
      <c r="W21" s="76"/>
    </row>
    <row r="22" spans="2:23" x14ac:dyDescent="0.25">
      <c r="B22" s="77" t="s">
        <v>34</v>
      </c>
      <c r="C22" s="77"/>
      <c r="D22" s="77"/>
      <c r="E22" s="77"/>
      <c r="F22" s="77"/>
      <c r="G22" s="77"/>
      <c r="H22" s="77"/>
      <c r="I22" s="77"/>
      <c r="J22" s="78">
        <v>54050</v>
      </c>
      <c r="K22" s="78"/>
      <c r="L22" s="79">
        <v>100139.31</v>
      </c>
      <c r="M22" s="79"/>
      <c r="N22" s="79"/>
      <c r="O22" s="80">
        <v>100358.9</v>
      </c>
      <c r="P22" s="80"/>
      <c r="Q22" s="81">
        <f>J22+L22-O22</f>
        <v>53830.41</v>
      </c>
      <c r="R22" s="82"/>
      <c r="S22" s="83"/>
      <c r="T22" s="84"/>
      <c r="U22" s="85"/>
      <c r="V22" s="85"/>
      <c r="W22" s="85"/>
    </row>
    <row r="23" spans="2:23" s="95" customFormat="1" x14ac:dyDescent="0.25">
      <c r="B23" s="86" t="s">
        <v>35</v>
      </c>
      <c r="C23" s="86"/>
      <c r="D23" s="86"/>
      <c r="E23" s="86"/>
      <c r="F23" s="86"/>
      <c r="G23" s="86"/>
      <c r="H23" s="86"/>
      <c r="I23" s="86"/>
      <c r="J23" s="87"/>
      <c r="K23" s="87"/>
      <c r="L23" s="88">
        <v>6924.52</v>
      </c>
      <c r="M23" s="88"/>
      <c r="N23" s="88"/>
      <c r="O23" s="89">
        <v>6924.52</v>
      </c>
      <c r="P23" s="89"/>
      <c r="Q23" s="90"/>
      <c r="R23" s="91"/>
      <c r="S23" s="92"/>
      <c r="T23" s="93"/>
      <c r="U23" s="94"/>
      <c r="V23" s="94"/>
      <c r="W23" s="94"/>
    </row>
    <row r="24" spans="2:23" x14ac:dyDescent="0.25">
      <c r="B24" s="96" t="s">
        <v>36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>
        <f>P17+O21</f>
        <v>87630.03</v>
      </c>
      <c r="P24" s="98"/>
      <c r="Q24" s="98"/>
      <c r="R24" s="98"/>
      <c r="S24" s="99"/>
      <c r="T24" s="100"/>
      <c r="U24" s="85"/>
      <c r="V24" s="85"/>
      <c r="W24" s="85"/>
    </row>
    <row r="25" spans="2:23" x14ac:dyDescent="0.25">
      <c r="B25" s="101"/>
      <c r="C25" s="102" t="s">
        <v>37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85"/>
      <c r="R25" s="85"/>
      <c r="S25" s="85"/>
      <c r="T25" s="85"/>
      <c r="U25" s="85"/>
      <c r="V25" s="85"/>
      <c r="W25" s="85"/>
    </row>
    <row r="26" spans="2:23" x14ac:dyDescent="0.25">
      <c r="B26" s="103" t="s">
        <v>38</v>
      </c>
      <c r="C26" s="104"/>
      <c r="D26" s="104"/>
      <c r="E26" s="104"/>
      <c r="F26" s="104"/>
      <c r="G26" s="104"/>
      <c r="H26" s="104"/>
      <c r="I26" s="105"/>
      <c r="J26" s="106">
        <v>0</v>
      </c>
      <c r="K26" s="106"/>
      <c r="L26" s="107">
        <v>0</v>
      </c>
      <c r="M26" s="107"/>
      <c r="N26" s="107"/>
      <c r="O26" s="108">
        <v>0</v>
      </c>
      <c r="P26" s="108"/>
      <c r="Q26" s="109">
        <f>J26+L26-O26</f>
        <v>0</v>
      </c>
      <c r="R26" s="110"/>
      <c r="S26" s="111"/>
      <c r="T26" s="112"/>
      <c r="U26" s="113"/>
      <c r="V26" s="113"/>
      <c r="W26" s="113"/>
    </row>
    <row r="27" spans="2:23" x14ac:dyDescent="0.25">
      <c r="B27" s="103" t="s">
        <v>39</v>
      </c>
      <c r="C27" s="104"/>
      <c r="D27" s="104"/>
      <c r="E27" s="104"/>
      <c r="F27" s="104"/>
      <c r="G27" s="104"/>
      <c r="H27" s="104"/>
      <c r="I27" s="105"/>
      <c r="J27" s="106">
        <v>6434.57</v>
      </c>
      <c r="K27" s="106"/>
      <c r="L27" s="107">
        <v>4000</v>
      </c>
      <c r="M27" s="107"/>
      <c r="N27" s="107"/>
      <c r="O27" s="108">
        <v>8165.46</v>
      </c>
      <c r="P27" s="108"/>
      <c r="Q27" s="109">
        <f t="shared" ref="Q27:Q37" si="0">J27+L27-O27</f>
        <v>2269.1099999999997</v>
      </c>
      <c r="R27" s="110"/>
      <c r="S27" s="111"/>
      <c r="T27" s="112"/>
      <c r="U27" s="113"/>
      <c r="V27" s="113"/>
      <c r="W27" s="113"/>
    </row>
    <row r="28" spans="2:23" x14ac:dyDescent="0.25">
      <c r="B28" s="103" t="s">
        <v>40</v>
      </c>
      <c r="C28" s="104"/>
      <c r="D28" s="104"/>
      <c r="E28" s="104"/>
      <c r="F28" s="104"/>
      <c r="G28" s="104"/>
      <c r="H28" s="104"/>
      <c r="I28" s="105"/>
      <c r="J28" s="114">
        <v>6434.57</v>
      </c>
      <c r="K28" s="114"/>
      <c r="L28" s="107">
        <v>0</v>
      </c>
      <c r="M28" s="107"/>
      <c r="N28" s="107"/>
      <c r="O28" s="108">
        <v>4295.8900000000003</v>
      </c>
      <c r="P28" s="108"/>
      <c r="Q28" s="109">
        <f t="shared" si="0"/>
        <v>2138.6799999999994</v>
      </c>
      <c r="R28" s="110"/>
      <c r="S28" s="111"/>
      <c r="T28" s="84"/>
      <c r="U28" s="113"/>
      <c r="V28" s="113"/>
      <c r="W28" s="113"/>
    </row>
    <row r="29" spans="2:23" x14ac:dyDescent="0.25">
      <c r="B29" s="103" t="s">
        <v>41</v>
      </c>
      <c r="C29" s="104"/>
      <c r="D29" s="104"/>
      <c r="E29" s="104"/>
      <c r="F29" s="104"/>
      <c r="G29" s="104"/>
      <c r="H29" s="104"/>
      <c r="I29" s="105"/>
      <c r="J29" s="114">
        <v>10544.41</v>
      </c>
      <c r="K29" s="114"/>
      <c r="L29" s="107">
        <v>19974.599999999999</v>
      </c>
      <c r="M29" s="107"/>
      <c r="N29" s="107"/>
      <c r="O29" s="108">
        <v>25266.44</v>
      </c>
      <c r="P29" s="108"/>
      <c r="Q29" s="109">
        <f>J29+L29-O29</f>
        <v>5252.57</v>
      </c>
      <c r="R29" s="110"/>
      <c r="S29" s="111"/>
      <c r="T29" s="84"/>
      <c r="U29" s="113"/>
      <c r="V29" s="113"/>
      <c r="W29" s="113"/>
    </row>
    <row r="30" spans="2:23" x14ac:dyDescent="0.25">
      <c r="B30" s="103" t="s">
        <v>42</v>
      </c>
      <c r="C30" s="104"/>
      <c r="D30" s="104"/>
      <c r="E30" s="104"/>
      <c r="F30" s="104"/>
      <c r="G30" s="104"/>
      <c r="H30" s="104"/>
      <c r="I30" s="105"/>
      <c r="J30" s="81">
        <v>0</v>
      </c>
      <c r="K30" s="83"/>
      <c r="L30" s="106">
        <v>0</v>
      </c>
      <c r="M30" s="115"/>
      <c r="N30" s="116"/>
      <c r="O30" s="109">
        <v>0</v>
      </c>
      <c r="P30" s="111"/>
      <c r="Q30" s="109">
        <f>J30+L30-O30</f>
        <v>0</v>
      </c>
      <c r="R30" s="110"/>
      <c r="S30" s="111"/>
      <c r="T30" s="84"/>
      <c r="U30" s="113"/>
      <c r="V30" s="113"/>
      <c r="W30" s="113"/>
    </row>
    <row r="31" spans="2:23" x14ac:dyDescent="0.25">
      <c r="B31" s="117" t="s">
        <v>43</v>
      </c>
      <c r="C31" s="118"/>
      <c r="D31" s="118"/>
      <c r="E31" s="118"/>
      <c r="F31" s="118"/>
      <c r="G31" s="118"/>
      <c r="H31" s="118"/>
      <c r="I31" s="119"/>
      <c r="J31" s="81">
        <v>2889.49</v>
      </c>
      <c r="K31" s="83"/>
      <c r="L31" s="106">
        <v>752.01</v>
      </c>
      <c r="M31" s="115"/>
      <c r="N31" s="116"/>
      <c r="O31" s="109">
        <v>3.67</v>
      </c>
      <c r="P31" s="111"/>
      <c r="Q31" s="109">
        <f>J31+L31-O31</f>
        <v>3637.83</v>
      </c>
      <c r="R31" s="110"/>
      <c r="S31" s="111"/>
      <c r="T31" s="84"/>
      <c r="U31" s="113"/>
      <c r="V31" s="113"/>
      <c r="W31" s="113"/>
    </row>
    <row r="32" spans="2:23" x14ac:dyDescent="0.25">
      <c r="B32" s="103" t="s">
        <v>44</v>
      </c>
      <c r="C32" s="104"/>
      <c r="D32" s="104"/>
      <c r="E32" s="104"/>
      <c r="F32" s="104"/>
      <c r="G32" s="104"/>
      <c r="H32" s="104"/>
      <c r="I32" s="105"/>
      <c r="J32" s="81">
        <v>196.47</v>
      </c>
      <c r="K32" s="83"/>
      <c r="L32" s="106">
        <v>16.03</v>
      </c>
      <c r="M32" s="115"/>
      <c r="N32" s="116"/>
      <c r="O32" s="109">
        <v>4.26</v>
      </c>
      <c r="P32" s="111"/>
      <c r="Q32" s="109">
        <f>J32+L32-O32</f>
        <v>208.24</v>
      </c>
      <c r="R32" s="110"/>
      <c r="S32" s="111"/>
      <c r="T32" s="84"/>
      <c r="U32" s="113"/>
      <c r="V32" s="113"/>
      <c r="W32" s="113"/>
    </row>
    <row r="33" spans="2:51" x14ac:dyDescent="0.25">
      <c r="B33" s="120" t="s">
        <v>45</v>
      </c>
      <c r="C33" s="121"/>
      <c r="D33" s="121"/>
      <c r="E33" s="121"/>
      <c r="F33" s="121"/>
      <c r="G33" s="121"/>
      <c r="H33" s="121"/>
      <c r="I33" s="122"/>
      <c r="J33" s="123">
        <f>J34+J35+J36+J37</f>
        <v>122084.12000000001</v>
      </c>
      <c r="K33" s="123"/>
      <c r="L33" s="124">
        <f>L34+L35+L36+L37</f>
        <v>114476.45000000001</v>
      </c>
      <c r="M33" s="124"/>
      <c r="N33" s="124"/>
      <c r="O33" s="124">
        <f>O34+O35+O36+O37</f>
        <v>139804.47</v>
      </c>
      <c r="P33" s="124"/>
      <c r="Q33" s="125">
        <f t="shared" si="0"/>
        <v>96756.1</v>
      </c>
      <c r="R33" s="126"/>
      <c r="S33" s="127"/>
      <c r="T33" s="128"/>
      <c r="U33" s="85"/>
      <c r="V33" s="85"/>
      <c r="W33" s="85"/>
    </row>
    <row r="34" spans="2:51" x14ac:dyDescent="0.25">
      <c r="B34" s="129" t="s">
        <v>46</v>
      </c>
      <c r="C34" s="130"/>
      <c r="D34" s="130"/>
      <c r="E34" s="130"/>
      <c r="F34" s="130"/>
      <c r="G34" s="130"/>
      <c r="H34" s="130"/>
      <c r="I34" s="131"/>
      <c r="J34" s="78">
        <v>20190.13</v>
      </c>
      <c r="K34" s="78"/>
      <c r="L34" s="132">
        <v>58721.760000000002</v>
      </c>
      <c r="M34" s="132"/>
      <c r="N34" s="132"/>
      <c r="O34" s="133">
        <v>74290.94</v>
      </c>
      <c r="P34" s="133"/>
      <c r="Q34" s="125">
        <f t="shared" si="0"/>
        <v>4620.9499999999971</v>
      </c>
      <c r="R34" s="126"/>
      <c r="S34" s="127"/>
      <c r="T34" s="134"/>
      <c r="U34" s="85"/>
      <c r="V34" s="85"/>
      <c r="W34" s="85"/>
    </row>
    <row r="35" spans="2:51" x14ac:dyDescent="0.25">
      <c r="B35" s="129" t="s">
        <v>47</v>
      </c>
      <c r="C35" s="130"/>
      <c r="D35" s="130"/>
      <c r="E35" s="130"/>
      <c r="F35" s="130"/>
      <c r="G35" s="130"/>
      <c r="H35" s="130"/>
      <c r="I35" s="131"/>
      <c r="J35" s="78">
        <v>29341.200000000001</v>
      </c>
      <c r="K35" s="78"/>
      <c r="L35" s="132">
        <v>0</v>
      </c>
      <c r="M35" s="132"/>
      <c r="N35" s="132"/>
      <c r="O35" s="133">
        <v>0</v>
      </c>
      <c r="P35" s="133"/>
      <c r="Q35" s="125">
        <f t="shared" si="0"/>
        <v>29341.200000000001</v>
      </c>
      <c r="R35" s="126"/>
      <c r="S35" s="127"/>
      <c r="T35" s="135"/>
      <c r="U35" s="85"/>
      <c r="V35" s="85"/>
      <c r="W35" s="85"/>
    </row>
    <row r="36" spans="2:51" x14ac:dyDescent="0.25">
      <c r="B36" s="129" t="s">
        <v>48</v>
      </c>
      <c r="C36" s="130"/>
      <c r="D36" s="130"/>
      <c r="E36" s="130"/>
      <c r="F36" s="130"/>
      <c r="G36" s="130"/>
      <c r="H36" s="130"/>
      <c r="I36" s="131"/>
      <c r="J36" s="78">
        <v>68086.66</v>
      </c>
      <c r="K36" s="78"/>
      <c r="L36" s="132">
        <v>55754.69</v>
      </c>
      <c r="M36" s="132"/>
      <c r="N36" s="132"/>
      <c r="O36" s="133">
        <v>65513.53</v>
      </c>
      <c r="P36" s="133"/>
      <c r="Q36" s="125">
        <f t="shared" si="0"/>
        <v>58327.820000000007</v>
      </c>
      <c r="R36" s="126"/>
      <c r="S36" s="127"/>
      <c r="T36" s="135"/>
      <c r="U36" s="85"/>
      <c r="V36" s="85"/>
      <c r="W36" s="85"/>
    </row>
    <row r="37" spans="2:51" x14ac:dyDescent="0.25">
      <c r="B37" s="136" t="s">
        <v>49</v>
      </c>
      <c r="C37" s="137"/>
      <c r="D37" s="137"/>
      <c r="E37" s="137"/>
      <c r="F37" s="137"/>
      <c r="G37" s="137"/>
      <c r="H37" s="137"/>
      <c r="I37" s="138"/>
      <c r="J37" s="139">
        <v>4466.13</v>
      </c>
      <c r="K37" s="139"/>
      <c r="L37" s="140">
        <v>0</v>
      </c>
      <c r="M37" s="140"/>
      <c r="N37" s="140"/>
      <c r="O37" s="141">
        <v>0</v>
      </c>
      <c r="P37" s="141"/>
      <c r="Q37" s="142">
        <f t="shared" si="0"/>
        <v>4466.13</v>
      </c>
      <c r="R37" s="143"/>
      <c r="S37" s="144"/>
      <c r="T37" s="135"/>
      <c r="U37" s="85"/>
      <c r="V37" s="85"/>
      <c r="W37" s="8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6" t="s">
        <v>50</v>
      </c>
      <c r="AS37" s="146"/>
      <c r="AT37" s="146"/>
      <c r="AU37" s="146"/>
      <c r="AV37" s="146"/>
      <c r="AW37" s="147" t="s">
        <v>51</v>
      </c>
      <c r="AX37" s="147"/>
      <c r="AY37" s="148" t="s">
        <v>52</v>
      </c>
    </row>
    <row r="38" spans="2:51" ht="18" customHeight="1" x14ac:dyDescent="0.25">
      <c r="B38" s="149" t="s">
        <v>53</v>
      </c>
      <c r="C38" s="150"/>
      <c r="D38" s="150"/>
      <c r="E38" s="150"/>
      <c r="F38" s="150"/>
      <c r="G38" s="151"/>
      <c r="H38" s="152"/>
      <c r="I38" s="153"/>
      <c r="J38" s="153"/>
      <c r="K38" s="153"/>
      <c r="L38" s="153"/>
      <c r="M38" s="153"/>
      <c r="N38" s="153"/>
      <c r="O38" s="154"/>
      <c r="P38" s="155"/>
      <c r="Q38" s="156">
        <v>0</v>
      </c>
      <c r="R38" s="156"/>
      <c r="S38" s="156"/>
      <c r="T38" s="157"/>
      <c r="U38" s="154"/>
      <c r="V38" s="154"/>
      <c r="W38" s="15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58" t="s">
        <v>54</v>
      </c>
      <c r="AS38" s="158"/>
      <c r="AT38" s="158"/>
      <c r="AU38" s="158" t="s">
        <v>55</v>
      </c>
      <c r="AV38" s="158"/>
      <c r="AW38" s="159" t="s">
        <v>54</v>
      </c>
      <c r="AX38" s="159" t="s">
        <v>55</v>
      </c>
      <c r="AY38" s="148"/>
    </row>
    <row r="39" spans="2:51" x14ac:dyDescent="0.25">
      <c r="B39" s="157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157"/>
      <c r="R39" s="154"/>
      <c r="S39" s="155"/>
      <c r="T39" s="157"/>
      <c r="U39" s="154"/>
      <c r="V39" s="154"/>
      <c r="W39" s="155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1"/>
      <c r="AS39" s="161"/>
      <c r="AT39" s="161"/>
      <c r="AU39" s="159"/>
      <c r="AV39" s="159"/>
      <c r="AW39" s="161"/>
      <c r="AX39" s="159"/>
      <c r="AY39" s="162"/>
    </row>
    <row r="40" spans="2:51" ht="15" customHeight="1" x14ac:dyDescent="0.25">
      <c r="B40" s="163" t="s">
        <v>56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6" t="s">
        <v>57</v>
      </c>
      <c r="R40" s="166"/>
      <c r="S40" s="166"/>
      <c r="T40" s="167"/>
      <c r="U40" s="168" t="s">
        <v>58</v>
      </c>
      <c r="V40" s="166"/>
      <c r="W40" s="167"/>
      <c r="AC40" s="169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1">
        <f>AR136</f>
        <v>0</v>
      </c>
      <c r="AS40" s="171"/>
      <c r="AT40" s="171"/>
      <c r="AU40" s="172">
        <f>AU136</f>
        <v>0</v>
      </c>
      <c r="AV40" s="172"/>
      <c r="AW40" s="173">
        <f>AW136</f>
        <v>0</v>
      </c>
      <c r="AX40" s="174">
        <f>AX136</f>
        <v>0</v>
      </c>
      <c r="AY40" s="175">
        <f>AX40-AU40</f>
        <v>0</v>
      </c>
    </row>
    <row r="41" spans="2:51" ht="26.25" customHeight="1" x14ac:dyDescent="0.25">
      <c r="B41" s="176" t="s">
        <v>59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9" t="s">
        <v>54</v>
      </c>
      <c r="R41" s="179"/>
      <c r="S41" s="179"/>
      <c r="T41" s="180" t="s">
        <v>60</v>
      </c>
      <c r="U41" s="179" t="s">
        <v>54</v>
      </c>
      <c r="V41" s="179"/>
      <c r="W41" s="181" t="s">
        <v>60</v>
      </c>
      <c r="AC41" s="182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  <c r="AS41" s="184"/>
      <c r="AT41" s="184"/>
      <c r="AU41" s="185"/>
      <c r="AV41" s="185"/>
      <c r="AW41" s="186"/>
      <c r="AX41" s="187"/>
      <c r="AY41" s="188"/>
    </row>
    <row r="42" spans="2:51" ht="14.25" customHeight="1" x14ac:dyDescent="0.25">
      <c r="B42" s="189" t="s">
        <v>61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  <c r="R42" s="191"/>
      <c r="S42" s="191"/>
      <c r="T42" s="191"/>
      <c r="U42" s="191"/>
      <c r="V42" s="191"/>
      <c r="W42" s="192"/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48.75" customHeight="1" x14ac:dyDescent="0.25">
      <c r="B43" s="193">
        <v>1</v>
      </c>
      <c r="C43" s="194" t="s">
        <v>62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5">
        <f>T43*G9*3</f>
        <v>8788.8240000000005</v>
      </c>
      <c r="R43" s="195"/>
      <c r="S43" s="195"/>
      <c r="T43" s="196">
        <v>1.32</v>
      </c>
      <c r="U43" s="197">
        <f>U45+U46</f>
        <v>400</v>
      </c>
      <c r="V43" s="198"/>
      <c r="W43" s="199">
        <f>U43/G9/3</f>
        <v>6.0076296897059261E-2</v>
      </c>
    </row>
    <row r="44" spans="2:51" x14ac:dyDescent="0.25">
      <c r="B44" s="193"/>
      <c r="C44" s="200" t="s">
        <v>63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2"/>
      <c r="Q44" s="203"/>
      <c r="R44" s="204"/>
      <c r="S44" s="205"/>
      <c r="T44" s="206"/>
      <c r="U44" s="207"/>
      <c r="V44" s="208"/>
      <c r="W44" s="199"/>
    </row>
    <row r="45" spans="2:51" ht="27" customHeight="1" x14ac:dyDescent="0.25">
      <c r="B45" s="193"/>
      <c r="C45" s="209" t="s">
        <v>64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1"/>
      <c r="Q45" s="203"/>
      <c r="R45" s="204"/>
      <c r="S45" s="205"/>
      <c r="T45" s="206"/>
      <c r="U45" s="212">
        <v>400</v>
      </c>
      <c r="V45" s="213"/>
      <c r="W45" s="199"/>
    </row>
    <row r="46" spans="2:51" x14ac:dyDescent="0.25">
      <c r="B46" s="19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03"/>
      <c r="R46" s="204"/>
      <c r="S46" s="205"/>
      <c r="T46" s="206"/>
      <c r="U46" s="215">
        <v>0</v>
      </c>
      <c r="V46" s="216"/>
      <c r="W46" s="199"/>
    </row>
    <row r="47" spans="2:51" ht="44.25" customHeight="1" x14ac:dyDescent="0.25">
      <c r="B47" s="193">
        <v>2</v>
      </c>
      <c r="C47" s="217" t="s">
        <v>65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9"/>
      <c r="Q47" s="207">
        <f>T47*G9*3</f>
        <v>5393.1420000000007</v>
      </c>
      <c r="R47" s="220"/>
      <c r="S47" s="208"/>
      <c r="T47" s="221">
        <v>0.81</v>
      </c>
      <c r="U47" s="207">
        <f>Q47</f>
        <v>5393.1420000000007</v>
      </c>
      <c r="V47" s="208"/>
      <c r="W47" s="221">
        <f>U47/G9/3</f>
        <v>0.81</v>
      </c>
    </row>
    <row r="48" spans="2:51" x14ac:dyDescent="0.25">
      <c r="B48" s="193"/>
      <c r="C48" s="222" t="s">
        <v>63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4"/>
      <c r="Q48" s="225"/>
      <c r="R48" s="226"/>
      <c r="S48" s="227"/>
      <c r="T48" s="221"/>
      <c r="U48" s="228"/>
      <c r="V48" s="229"/>
      <c r="W48" s="221"/>
    </row>
    <row r="49" spans="2:23" ht="24" customHeight="1" x14ac:dyDescent="0.25">
      <c r="B49" s="193"/>
      <c r="C49" s="230" t="s">
        <v>66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25"/>
      <c r="R49" s="226"/>
      <c r="S49" s="227"/>
      <c r="T49" s="221"/>
      <c r="U49" s="228"/>
      <c r="V49" s="229"/>
      <c r="W49" s="221"/>
    </row>
    <row r="50" spans="2:23" ht="15" customHeight="1" x14ac:dyDescent="0.25">
      <c r="B50" s="193"/>
      <c r="C50" s="233" t="s">
        <v>67</v>
      </c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5"/>
      <c r="Q50" s="225"/>
      <c r="R50" s="226"/>
      <c r="S50" s="227"/>
      <c r="T50" s="221"/>
      <c r="U50" s="207"/>
      <c r="V50" s="208"/>
      <c r="W50" s="221"/>
    </row>
    <row r="51" spans="2:23" ht="15" customHeight="1" x14ac:dyDescent="0.25">
      <c r="B51" s="193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25"/>
      <c r="R51" s="226"/>
      <c r="S51" s="227"/>
      <c r="T51" s="221"/>
      <c r="U51" s="207"/>
      <c r="V51" s="208"/>
      <c r="W51" s="221"/>
    </row>
    <row r="52" spans="2:23" ht="15" customHeight="1" x14ac:dyDescent="0.25">
      <c r="B52" s="193">
        <v>3</v>
      </c>
      <c r="C52" s="217" t="s">
        <v>68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9"/>
      <c r="Q52" s="236">
        <f>T52*G9*3</f>
        <v>199.74599999999998</v>
      </c>
      <c r="R52" s="236"/>
      <c r="S52" s="236"/>
      <c r="T52" s="206">
        <v>0.03</v>
      </c>
      <c r="U52" s="207">
        <f>U54</f>
        <v>0</v>
      </c>
      <c r="V52" s="208"/>
      <c r="W52" s="221">
        <f>U52/G9/3</f>
        <v>0</v>
      </c>
    </row>
    <row r="53" spans="2:23" x14ac:dyDescent="0.25">
      <c r="B53" s="193"/>
      <c r="C53" s="200" t="s">
        <v>63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2"/>
      <c r="Q53" s="237"/>
      <c r="R53" s="238"/>
      <c r="S53" s="239"/>
      <c r="T53" s="206"/>
      <c r="U53" s="207"/>
      <c r="V53" s="208"/>
      <c r="W53" s="221"/>
    </row>
    <row r="54" spans="2:23" x14ac:dyDescent="0.25">
      <c r="B54" s="240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41"/>
      <c r="R54" s="241"/>
      <c r="S54" s="241"/>
      <c r="T54" s="242"/>
      <c r="U54" s="243"/>
      <c r="V54" s="244"/>
      <c r="W54" s="242"/>
    </row>
    <row r="55" spans="2:23" ht="30.75" customHeight="1" x14ac:dyDescent="0.25">
      <c r="B55" s="245" t="s">
        <v>69</v>
      </c>
      <c r="C55" s="246" t="s">
        <v>70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07">
        <f>T55*G9*3</f>
        <v>5592.8879999999999</v>
      </c>
      <c r="R55" s="220"/>
      <c r="S55" s="208"/>
      <c r="T55" s="221">
        <v>0.84</v>
      </c>
      <c r="U55" s="207">
        <f>Q55</f>
        <v>5592.8879999999999</v>
      </c>
      <c r="V55" s="208"/>
      <c r="W55" s="221">
        <f>U55/G9/3</f>
        <v>0.84</v>
      </c>
    </row>
    <row r="56" spans="2:23" s="95" customFormat="1" hidden="1" x14ac:dyDescent="0.25">
      <c r="B56" s="240"/>
      <c r="C56" s="214" t="s">
        <v>71</v>
      </c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41"/>
      <c r="R56" s="241"/>
      <c r="S56" s="241"/>
      <c r="T56" s="242"/>
      <c r="U56" s="212"/>
      <c r="V56" s="213"/>
      <c r="W56" s="242"/>
    </row>
    <row r="57" spans="2:23" hidden="1" x14ac:dyDescent="0.25">
      <c r="B57" s="240"/>
      <c r="C57" s="214" t="s">
        <v>72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41"/>
      <c r="R57" s="241"/>
      <c r="S57" s="241"/>
      <c r="T57" s="242"/>
      <c r="U57" s="212"/>
      <c r="V57" s="213"/>
      <c r="W57" s="242"/>
    </row>
    <row r="58" spans="2:23" hidden="1" x14ac:dyDescent="0.25">
      <c r="B58" s="240"/>
      <c r="C58" s="214" t="s">
        <v>72</v>
      </c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41"/>
      <c r="R58" s="241"/>
      <c r="S58" s="241"/>
      <c r="T58" s="242"/>
      <c r="U58" s="212"/>
      <c r="V58" s="213"/>
      <c r="W58" s="242"/>
    </row>
    <row r="59" spans="2:23" hidden="1" x14ac:dyDescent="0.25">
      <c r="B59" s="240"/>
      <c r="C59" s="214" t="s">
        <v>73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41"/>
      <c r="R59" s="241"/>
      <c r="S59" s="241"/>
      <c r="T59" s="242"/>
      <c r="U59" s="212"/>
      <c r="V59" s="213"/>
      <c r="W59" s="242"/>
    </row>
    <row r="60" spans="2:23" hidden="1" x14ac:dyDescent="0.25">
      <c r="B60" s="240"/>
      <c r="C60" s="214" t="s">
        <v>74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47"/>
      <c r="R60" s="248"/>
      <c r="S60" s="249"/>
      <c r="T60" s="242"/>
      <c r="U60" s="212"/>
      <c r="V60" s="213"/>
      <c r="W60" s="242"/>
    </row>
    <row r="61" spans="2:23" hidden="1" x14ac:dyDescent="0.25">
      <c r="B61" s="240"/>
      <c r="C61" s="214" t="s">
        <v>75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47"/>
      <c r="R61" s="248"/>
      <c r="S61" s="249"/>
      <c r="T61" s="242"/>
      <c r="U61" s="212"/>
      <c r="V61" s="213"/>
      <c r="W61" s="242"/>
    </row>
    <row r="62" spans="2:23" x14ac:dyDescent="0.25">
      <c r="B62" s="240"/>
      <c r="C62" s="214" t="s">
        <v>76</v>
      </c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50"/>
      <c r="R62" s="251"/>
      <c r="S62" s="252"/>
      <c r="T62" s="242"/>
      <c r="U62" s="253"/>
      <c r="V62" s="254"/>
      <c r="W62" s="242"/>
    </row>
    <row r="63" spans="2:23" ht="15" customHeight="1" x14ac:dyDescent="0.25">
      <c r="B63" s="240"/>
      <c r="C63" s="214" t="s">
        <v>77</v>
      </c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50"/>
      <c r="R63" s="251"/>
      <c r="S63" s="252"/>
      <c r="T63" s="242"/>
      <c r="U63" s="255"/>
      <c r="V63" s="256"/>
      <c r="W63" s="242"/>
    </row>
    <row r="64" spans="2:23" x14ac:dyDescent="0.25">
      <c r="B64" s="240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50"/>
      <c r="R64" s="251"/>
      <c r="S64" s="252"/>
      <c r="T64" s="242"/>
      <c r="U64" s="255"/>
      <c r="V64" s="256"/>
      <c r="W64" s="242"/>
    </row>
    <row r="65" spans="2:23" x14ac:dyDescent="0.25">
      <c r="B65" s="257" t="s">
        <v>78</v>
      </c>
      <c r="C65" s="258" t="s">
        <v>79</v>
      </c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60"/>
      <c r="Q65" s="261">
        <f>T65*G9*3</f>
        <v>7324.02</v>
      </c>
      <c r="R65" s="262"/>
      <c r="S65" s="263"/>
      <c r="T65" s="229">
        <v>1.1000000000000001</v>
      </c>
      <c r="U65" s="207">
        <f>Q65</f>
        <v>7324.02</v>
      </c>
      <c r="V65" s="208"/>
      <c r="W65" s="221">
        <f>U65/G9/3</f>
        <v>1.1000000000000001</v>
      </c>
    </row>
    <row r="66" spans="2:23" ht="29.25" customHeight="1" x14ac:dyDescent="0.25">
      <c r="B66" s="240"/>
      <c r="C66" s="264" t="s">
        <v>80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6"/>
      <c r="Q66" s="247"/>
      <c r="R66" s="248"/>
      <c r="S66" s="249"/>
      <c r="T66" s="252"/>
      <c r="U66" s="253"/>
      <c r="V66" s="254"/>
      <c r="W66" s="242"/>
    </row>
    <row r="67" spans="2:23" x14ac:dyDescent="0.25">
      <c r="B67" s="240"/>
      <c r="C67" s="267" t="s">
        <v>81</v>
      </c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9"/>
      <c r="Q67" s="250"/>
      <c r="R67" s="251"/>
      <c r="S67" s="252"/>
      <c r="T67" s="252"/>
      <c r="U67" s="270"/>
      <c r="V67" s="271"/>
      <c r="W67" s="242"/>
    </row>
    <row r="68" spans="2:23" ht="17.25" customHeight="1" x14ac:dyDescent="0.25">
      <c r="B68" s="240"/>
      <c r="C68" s="272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4"/>
      <c r="Q68" s="250"/>
      <c r="R68" s="251"/>
      <c r="S68" s="252"/>
      <c r="T68" s="252"/>
      <c r="U68" s="253"/>
      <c r="V68" s="254"/>
      <c r="W68" s="242"/>
    </row>
    <row r="69" spans="2:23" x14ac:dyDescent="0.25">
      <c r="B69" s="257" t="s">
        <v>82</v>
      </c>
      <c r="C69" s="275" t="s">
        <v>83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207">
        <f>T69*G9*3</f>
        <v>5393.1420000000007</v>
      </c>
      <c r="R69" s="220"/>
      <c r="S69" s="208"/>
      <c r="T69" s="229">
        <v>0.81</v>
      </c>
      <c r="U69" s="207">
        <f>U70</f>
        <v>5534.49</v>
      </c>
      <c r="V69" s="208"/>
      <c r="W69" s="221">
        <f>U69/G9/3</f>
        <v>0.83122916103451372</v>
      </c>
    </row>
    <row r="70" spans="2:23" ht="27" customHeight="1" x14ac:dyDescent="0.25">
      <c r="B70" s="240"/>
      <c r="C70" s="278" t="s">
        <v>84</v>
      </c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50"/>
      <c r="R70" s="251"/>
      <c r="S70" s="252"/>
      <c r="T70" s="252"/>
      <c r="U70" s="281">
        <f>1844.83*3</f>
        <v>5534.49</v>
      </c>
      <c r="V70" s="282"/>
      <c r="W70" s="242"/>
    </row>
    <row r="71" spans="2:23" x14ac:dyDescent="0.25">
      <c r="B71" s="240"/>
      <c r="C71" s="267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9"/>
      <c r="Q71" s="283"/>
      <c r="R71" s="284"/>
      <c r="S71" s="285"/>
      <c r="T71" s="252"/>
      <c r="U71" s="212"/>
      <c r="V71" s="213"/>
      <c r="W71" s="242"/>
    </row>
    <row r="72" spans="2:23" x14ac:dyDescent="0.25">
      <c r="B72" s="286">
        <v>7</v>
      </c>
      <c r="C72" s="287" t="s">
        <v>85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61"/>
      <c r="R72" s="262"/>
      <c r="S72" s="263"/>
      <c r="T72" s="229"/>
      <c r="U72" s="207"/>
      <c r="V72" s="208"/>
      <c r="W72" s="221"/>
    </row>
    <row r="73" spans="2:23" x14ac:dyDescent="0.25">
      <c r="B73" s="289"/>
      <c r="C73" s="214" t="s">
        <v>86</v>
      </c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90">
        <f>T73*G9*3</f>
        <v>20240.928</v>
      </c>
      <c r="R73" s="290"/>
      <c r="S73" s="290"/>
      <c r="T73" s="221">
        <v>3.04</v>
      </c>
      <c r="U73" s="207">
        <v>21292.41</v>
      </c>
      <c r="V73" s="208"/>
      <c r="W73" s="221">
        <f>U73/G9/3</f>
        <v>3.1979228620347837</v>
      </c>
    </row>
    <row r="74" spans="2:23" x14ac:dyDescent="0.25">
      <c r="B74" s="289"/>
      <c r="C74" s="272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4"/>
      <c r="Q74" s="291"/>
      <c r="R74" s="292"/>
      <c r="S74" s="293"/>
      <c r="T74" s="221"/>
      <c r="U74" s="247"/>
      <c r="V74" s="249"/>
      <c r="W74" s="242"/>
    </row>
    <row r="75" spans="2:23" x14ac:dyDescent="0.25">
      <c r="B75" s="289"/>
      <c r="C75" s="214" t="s">
        <v>87</v>
      </c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94">
        <f>T75*G9*3</f>
        <v>532.65600000000006</v>
      </c>
      <c r="R75" s="294"/>
      <c r="S75" s="294"/>
      <c r="T75" s="221">
        <v>0.08</v>
      </c>
      <c r="U75" s="207">
        <f>U76</f>
        <v>0</v>
      </c>
      <c r="V75" s="208"/>
      <c r="W75" s="221">
        <f>U75/G9/3</f>
        <v>0</v>
      </c>
    </row>
    <row r="76" spans="2:23" x14ac:dyDescent="0.25">
      <c r="B76" s="289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41"/>
      <c r="R76" s="241"/>
      <c r="S76" s="241"/>
      <c r="T76" s="242"/>
      <c r="U76" s="295"/>
      <c r="V76" s="296"/>
      <c r="W76" s="242"/>
    </row>
    <row r="77" spans="2:23" x14ac:dyDescent="0.25">
      <c r="B77" s="286">
        <v>8</v>
      </c>
      <c r="C77" s="287" t="s">
        <v>88</v>
      </c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97"/>
      <c r="R77" s="298"/>
      <c r="S77" s="299"/>
      <c r="T77" s="300"/>
      <c r="U77" s="215"/>
      <c r="V77" s="216"/>
      <c r="W77" s="221"/>
    </row>
    <row r="78" spans="2:23" x14ac:dyDescent="0.25">
      <c r="B78" s="289"/>
      <c r="C78" s="214" t="s">
        <v>89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01">
        <f>T78*G9*3</f>
        <v>26299.890000000003</v>
      </c>
      <c r="R78" s="301"/>
      <c r="S78" s="301"/>
      <c r="T78" s="221">
        <v>3.95</v>
      </c>
      <c r="U78" s="207">
        <v>33091.25</v>
      </c>
      <c r="V78" s="208"/>
      <c r="W78" s="221">
        <f>U78/G9/3</f>
        <v>4.9699993992370306</v>
      </c>
    </row>
    <row r="79" spans="2:23" x14ac:dyDescent="0.25">
      <c r="B79" s="289"/>
      <c r="C79" s="214" t="s">
        <v>90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01">
        <f>T79*G9*3</f>
        <v>13449.564</v>
      </c>
      <c r="R79" s="301"/>
      <c r="S79" s="301"/>
      <c r="T79" s="221">
        <v>2.02</v>
      </c>
      <c r="U79" s="207">
        <v>10608.99</v>
      </c>
      <c r="V79" s="208"/>
      <c r="W79" s="221">
        <f>U79/G9/3</f>
        <v>1.5933720825448319</v>
      </c>
    </row>
    <row r="80" spans="2:23" x14ac:dyDescent="0.25">
      <c r="B80" s="289"/>
      <c r="C80" s="272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4"/>
      <c r="Q80" s="247"/>
      <c r="R80" s="248"/>
      <c r="S80" s="249"/>
      <c r="T80" s="251"/>
      <c r="U80" s="247"/>
      <c r="V80" s="249"/>
      <c r="W80" s="242"/>
    </row>
    <row r="81" spans="2:23" x14ac:dyDescent="0.25">
      <c r="B81" s="302">
        <v>9</v>
      </c>
      <c r="C81" s="303" t="s">
        <v>91</v>
      </c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4">
        <f>T81*G9*12</f>
        <v>0</v>
      </c>
      <c r="R81" s="304"/>
      <c r="S81" s="304"/>
      <c r="T81" s="305">
        <v>0</v>
      </c>
      <c r="U81" s="215">
        <f>Q81</f>
        <v>0</v>
      </c>
      <c r="V81" s="216"/>
      <c r="W81" s="221">
        <f>U81/G9/12</f>
        <v>0</v>
      </c>
    </row>
    <row r="82" spans="2:23" x14ac:dyDescent="0.25">
      <c r="B82" s="306"/>
      <c r="C82" s="307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9"/>
      <c r="Q82" s="310"/>
      <c r="R82" s="311"/>
      <c r="S82" s="312"/>
      <c r="T82" s="313"/>
      <c r="U82" s="314"/>
      <c r="V82" s="315"/>
      <c r="W82" s="316"/>
    </row>
    <row r="83" spans="2:23" x14ac:dyDescent="0.25">
      <c r="B83" s="317" t="s">
        <v>92</v>
      </c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8">
        <f>Q43+Q47+Q52+Q55+Q65+Q69+Q73+Q75+Q78+Q79+Q81</f>
        <v>93214.8</v>
      </c>
      <c r="R83" s="319"/>
      <c r="S83" s="319"/>
      <c r="T83" s="320">
        <f>T43+T47+T52+T55+T65+T69+T73+T75+T78+T79+T81</f>
        <v>14</v>
      </c>
      <c r="U83" s="321">
        <f>U43+U47+U52+U55+U65+U69+U73+U75+U78+U79+U81</f>
        <v>89237.19</v>
      </c>
      <c r="V83" s="321"/>
      <c r="W83" s="322">
        <f>W43+W47+W52+W55+W65+W69+W73+W75+W78+W79+W81</f>
        <v>13.40259980174822</v>
      </c>
    </row>
    <row r="84" spans="2:23" x14ac:dyDescent="0.25"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4"/>
      <c r="R84" s="325"/>
      <c r="S84" s="325"/>
      <c r="T84" s="326"/>
      <c r="U84" s="327"/>
      <c r="V84" s="327"/>
      <c r="W84" s="328"/>
    </row>
    <row r="85" spans="2:23" ht="33" customHeight="1" x14ac:dyDescent="0.25">
      <c r="B85" s="329" t="s">
        <v>93</v>
      </c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1"/>
      <c r="U85" s="332">
        <f>O24-Q38-U83</f>
        <v>-1607.1600000000035</v>
      </c>
      <c r="V85" s="333"/>
      <c r="W85" s="334"/>
    </row>
    <row r="86" spans="2:23" x14ac:dyDescent="0.25">
      <c r="B86" s="335" t="s">
        <v>94</v>
      </c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7"/>
      <c r="W86" s="338"/>
    </row>
    <row r="87" spans="2:23" x14ac:dyDescent="0.25">
      <c r="B87" s="339" t="s">
        <v>95</v>
      </c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1"/>
      <c r="T87" s="342"/>
      <c r="U87" s="343">
        <v>15935.21</v>
      </c>
      <c r="V87" s="344"/>
      <c r="W87" s="338"/>
    </row>
    <row r="88" spans="2:23" x14ac:dyDescent="0.25">
      <c r="B88" s="345" t="s">
        <v>96</v>
      </c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7"/>
      <c r="T88" s="348"/>
      <c r="U88" s="343">
        <f>O29</f>
        <v>25266.44</v>
      </c>
      <c r="V88" s="344"/>
      <c r="W88" s="349"/>
    </row>
    <row r="89" spans="2:23" x14ac:dyDescent="0.25">
      <c r="B89" s="350" t="s">
        <v>97</v>
      </c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2"/>
      <c r="T89" s="353"/>
      <c r="U89" s="354">
        <f>U87+U88</f>
        <v>41201.649999999994</v>
      </c>
      <c r="V89" s="355"/>
      <c r="W89" s="338"/>
    </row>
    <row r="90" spans="2:23" ht="27.75" customHeight="1" x14ac:dyDescent="0.25">
      <c r="B90" s="356">
        <v>1</v>
      </c>
      <c r="C90" s="357" t="s">
        <v>98</v>
      </c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9"/>
      <c r="T90" s="360"/>
      <c r="U90" s="247">
        <v>39594.49</v>
      </c>
      <c r="V90" s="249"/>
      <c r="W90" s="338"/>
    </row>
    <row r="91" spans="2:23" x14ac:dyDescent="0.25">
      <c r="B91" s="356">
        <v>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0"/>
      <c r="U91" s="247"/>
      <c r="V91" s="249"/>
      <c r="W91" s="338"/>
    </row>
    <row r="92" spans="2:23" x14ac:dyDescent="0.25">
      <c r="B92" s="362" t="s">
        <v>99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4"/>
      <c r="T92" s="365"/>
      <c r="U92" s="366">
        <f>U90+U91</f>
        <v>39594.49</v>
      </c>
      <c r="V92" s="367"/>
      <c r="W92" s="338"/>
    </row>
    <row r="93" spans="2:23" x14ac:dyDescent="0.25">
      <c r="B93" s="368" t="s">
        <v>100</v>
      </c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70"/>
      <c r="T93" s="371"/>
      <c r="U93" s="372">
        <f>U89-U92</f>
        <v>1607.1599999999962</v>
      </c>
      <c r="V93" s="373"/>
      <c r="W93" s="338"/>
    </row>
    <row r="94" spans="2:23" x14ac:dyDescent="0.25">
      <c r="B94" s="374"/>
      <c r="C94" s="375" t="s">
        <v>101</v>
      </c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7"/>
      <c r="T94" s="378"/>
      <c r="U94" s="379">
        <f>U93+(U85)</f>
        <v>-7.2759576141834259E-12</v>
      </c>
      <c r="V94" s="379"/>
      <c r="W94" s="338"/>
    </row>
    <row r="95" spans="2:23" x14ac:dyDescent="0.25">
      <c r="B95" s="380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2"/>
      <c r="U95" s="383"/>
      <c r="V95" s="383"/>
      <c r="W95" s="338"/>
    </row>
    <row r="96" spans="2:23" x14ac:dyDescent="0.25">
      <c r="B96" s="380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38"/>
    </row>
    <row r="97" spans="2:23" x14ac:dyDescent="0.25">
      <c r="B97" s="380"/>
      <c r="C97" s="381" t="s">
        <v>102</v>
      </c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2"/>
      <c r="U97" s="383"/>
      <c r="V97" s="383"/>
      <c r="W97" s="338"/>
    </row>
    <row r="98" spans="2:23" x14ac:dyDescent="0.25">
      <c r="B98" s="380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2"/>
      <c r="U98" s="100"/>
      <c r="V98" s="100"/>
      <c r="W98" s="338"/>
    </row>
    <row r="99" spans="2:23" x14ac:dyDescent="0.25">
      <c r="B99" s="386"/>
      <c r="C99" s="384" t="s">
        <v>103</v>
      </c>
      <c r="D99" s="384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7"/>
      <c r="R99" s="387"/>
      <c r="S99" s="387"/>
      <c r="T99" s="388"/>
      <c r="U99" s="389"/>
      <c r="V99" s="389"/>
      <c r="W99" s="349"/>
    </row>
    <row r="100" spans="2:23" x14ac:dyDescent="0.25">
      <c r="B100" s="386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1"/>
      <c r="R100" s="391"/>
      <c r="S100" s="391"/>
      <c r="T100" s="392"/>
      <c r="U100" s="389"/>
      <c r="V100" s="389"/>
      <c r="W100" s="349"/>
    </row>
    <row r="101" spans="2:23" x14ac:dyDescent="0.25">
      <c r="B101" s="393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4"/>
      <c r="R101" s="394"/>
      <c r="S101" s="394"/>
      <c r="T101" s="328"/>
      <c r="U101" s="395"/>
      <c r="V101" s="395"/>
      <c r="W101" s="349"/>
    </row>
    <row r="102" spans="2:23" x14ac:dyDescent="0.25">
      <c r="B102" s="393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6"/>
      <c r="R102" s="396"/>
      <c r="S102" s="396"/>
      <c r="T102" s="397"/>
      <c r="U102" s="398"/>
      <c r="V102" s="398"/>
      <c r="W102" s="338"/>
    </row>
    <row r="103" spans="2:23" x14ac:dyDescent="0.25"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400"/>
      <c r="R103" s="400"/>
      <c r="S103" s="400"/>
      <c r="T103" s="401"/>
      <c r="U103" s="402"/>
      <c r="V103" s="402"/>
      <c r="W103" s="338"/>
    </row>
    <row r="104" spans="2:23" x14ac:dyDescent="0.25">
      <c r="B104" s="400"/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400"/>
      <c r="R104" s="400"/>
      <c r="S104" s="400"/>
      <c r="T104" s="400"/>
      <c r="U104" s="400"/>
      <c r="V104" s="400"/>
      <c r="W104" s="400"/>
    </row>
    <row r="105" spans="2:23" x14ac:dyDescent="0.25">
      <c r="B105" s="403"/>
      <c r="C105" s="404"/>
      <c r="D105" s="404"/>
      <c r="E105" s="404"/>
      <c r="F105" s="404"/>
      <c r="G105" s="404"/>
      <c r="H105" s="404"/>
      <c r="I105" s="404"/>
      <c r="J105" s="404"/>
      <c r="K105" s="404"/>
      <c r="L105" s="404"/>
      <c r="M105" s="404"/>
      <c r="N105" s="404"/>
      <c r="O105" s="404"/>
      <c r="P105" s="404"/>
      <c r="Q105" s="404"/>
      <c r="R105" s="404"/>
      <c r="S105" s="404"/>
      <c r="T105" s="405"/>
      <c r="U105" s="406"/>
      <c r="V105" s="406"/>
      <c r="W105" s="406"/>
    </row>
    <row r="106" spans="2:23" x14ac:dyDescent="0.2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407"/>
      <c r="V106" s="407"/>
      <c r="W106" s="401"/>
    </row>
    <row r="107" spans="2:23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408"/>
      <c r="V107" s="85"/>
      <c r="W107" s="401"/>
    </row>
    <row r="108" spans="2:23" x14ac:dyDescent="0.2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85"/>
      <c r="V108" s="85"/>
      <c r="W108" s="401"/>
    </row>
    <row r="109" spans="2:23" x14ac:dyDescent="0.25"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386"/>
      <c r="U109" s="410"/>
      <c r="V109" s="410"/>
      <c r="W109" s="401"/>
    </row>
    <row r="110" spans="2:23" x14ac:dyDescent="0.25">
      <c r="B110" s="411"/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2"/>
      <c r="U110" s="410"/>
      <c r="V110" s="410"/>
      <c r="W110" s="401"/>
    </row>
    <row r="111" spans="2:23" x14ac:dyDescent="0.25">
      <c r="B111" s="411"/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2"/>
      <c r="U111" s="410"/>
      <c r="V111" s="410"/>
      <c r="W111" s="401"/>
    </row>
    <row r="112" spans="2:23" x14ac:dyDescent="0.25">
      <c r="B112" s="413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414"/>
      <c r="U112" s="415"/>
      <c r="V112" s="415"/>
      <c r="W112" s="401"/>
    </row>
    <row r="113" spans="2:23" x14ac:dyDescent="0.25">
      <c r="B113" s="413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414"/>
      <c r="U113" s="416"/>
      <c r="V113" s="416"/>
      <c r="W113" s="401"/>
    </row>
    <row r="114" spans="2:23" x14ac:dyDescent="0.25">
      <c r="B114" s="411"/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2"/>
      <c r="U114" s="410"/>
      <c r="V114" s="410"/>
      <c r="W114" s="401"/>
    </row>
    <row r="115" spans="2:23" x14ac:dyDescent="0.25">
      <c r="B115" s="417"/>
      <c r="C115" s="417"/>
      <c r="D115" s="417"/>
      <c r="E115" s="417"/>
      <c r="F115" s="417"/>
      <c r="G115" s="417"/>
      <c r="H115" s="418"/>
      <c r="I115" s="418"/>
      <c r="J115" s="418"/>
      <c r="K115" s="418"/>
      <c r="L115" s="418"/>
      <c r="M115" s="418"/>
      <c r="N115" s="418"/>
      <c r="O115" s="418"/>
      <c r="P115" s="418"/>
      <c r="Q115" s="401"/>
      <c r="R115" s="401"/>
      <c r="S115" s="401"/>
      <c r="T115" s="401"/>
      <c r="U115" s="419"/>
      <c r="V115" s="419"/>
      <c r="W115" s="401"/>
    </row>
    <row r="116" spans="2:23" x14ac:dyDescent="0.25"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01"/>
    </row>
    <row r="117" spans="2:23" x14ac:dyDescent="0.25">
      <c r="B117" s="411"/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412"/>
      <c r="U117" s="389"/>
      <c r="V117" s="389"/>
      <c r="W117" s="401"/>
    </row>
    <row r="118" spans="2:23" x14ac:dyDescent="0.25">
      <c r="B118" s="411"/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2"/>
      <c r="U118" s="389"/>
      <c r="V118" s="389"/>
      <c r="W118" s="401"/>
    </row>
  </sheetData>
  <mergeCells count="334">
    <mergeCell ref="B117:S117"/>
    <mergeCell ref="U117:V117"/>
    <mergeCell ref="B118:S118"/>
    <mergeCell ref="U118:V118"/>
    <mergeCell ref="C113:S113"/>
    <mergeCell ref="U113:V113"/>
    <mergeCell ref="B114:S114"/>
    <mergeCell ref="U114:V114"/>
    <mergeCell ref="H115:P115"/>
    <mergeCell ref="B116:V116"/>
    <mergeCell ref="B110:S110"/>
    <mergeCell ref="U110:V110"/>
    <mergeCell ref="B111:S111"/>
    <mergeCell ref="U111:V111"/>
    <mergeCell ref="C112:S112"/>
    <mergeCell ref="U112:V112"/>
    <mergeCell ref="B104:W104"/>
    <mergeCell ref="B105:S105"/>
    <mergeCell ref="U105:W105"/>
    <mergeCell ref="U106:V106"/>
    <mergeCell ref="B109:S109"/>
    <mergeCell ref="U109:V109"/>
    <mergeCell ref="C102:P102"/>
    <mergeCell ref="Q102:S102"/>
    <mergeCell ref="U102:V102"/>
    <mergeCell ref="B103:P103"/>
    <mergeCell ref="Q103:S103"/>
    <mergeCell ref="U103:V103"/>
    <mergeCell ref="C100:P100"/>
    <mergeCell ref="Q100:S100"/>
    <mergeCell ref="U100:V100"/>
    <mergeCell ref="C101:P101"/>
    <mergeCell ref="Q101:S101"/>
    <mergeCell ref="U101:V101"/>
    <mergeCell ref="C96:V96"/>
    <mergeCell ref="C97:S97"/>
    <mergeCell ref="U97:V97"/>
    <mergeCell ref="C99:P99"/>
    <mergeCell ref="Q99:S99"/>
    <mergeCell ref="U99:V99"/>
    <mergeCell ref="B93:S93"/>
    <mergeCell ref="U93:V93"/>
    <mergeCell ref="C94:S94"/>
    <mergeCell ref="U94:V94"/>
    <mergeCell ref="C95:S95"/>
    <mergeCell ref="U95:V95"/>
    <mergeCell ref="C90:S90"/>
    <mergeCell ref="U90:V90"/>
    <mergeCell ref="C91:S91"/>
    <mergeCell ref="U91:V91"/>
    <mergeCell ref="B92:S92"/>
    <mergeCell ref="U92:V92"/>
    <mergeCell ref="B86:V86"/>
    <mergeCell ref="B87:S87"/>
    <mergeCell ref="U87:V87"/>
    <mergeCell ref="B88:S88"/>
    <mergeCell ref="U88:V88"/>
    <mergeCell ref="B89:S89"/>
    <mergeCell ref="U89:V89"/>
    <mergeCell ref="C82:P82"/>
    <mergeCell ref="Q82:S82"/>
    <mergeCell ref="B83:P83"/>
    <mergeCell ref="Q83:S83"/>
    <mergeCell ref="U83:V83"/>
    <mergeCell ref="B85:T85"/>
    <mergeCell ref="U85:W85"/>
    <mergeCell ref="C80:P80"/>
    <mergeCell ref="Q80:S80"/>
    <mergeCell ref="U80:V80"/>
    <mergeCell ref="C81:P81"/>
    <mergeCell ref="Q81:S81"/>
    <mergeCell ref="U81:V81"/>
    <mergeCell ref="Q77:S77"/>
    <mergeCell ref="U77:V77"/>
    <mergeCell ref="C78:P78"/>
    <mergeCell ref="Q78:S78"/>
    <mergeCell ref="U78:V78"/>
    <mergeCell ref="C79:P79"/>
    <mergeCell ref="Q79:S79"/>
    <mergeCell ref="U79:V79"/>
    <mergeCell ref="C75:P75"/>
    <mergeCell ref="Q75:S75"/>
    <mergeCell ref="U75:V75"/>
    <mergeCell ref="C76:P76"/>
    <mergeCell ref="Q76:S76"/>
    <mergeCell ref="U76:V76"/>
    <mergeCell ref="Q72:S72"/>
    <mergeCell ref="U72:V72"/>
    <mergeCell ref="C73:P73"/>
    <mergeCell ref="Q73:S73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Q71:S71"/>
    <mergeCell ref="U71:V71"/>
    <mergeCell ref="C66:P66"/>
    <mergeCell ref="Q66:S66"/>
    <mergeCell ref="U66:V66"/>
    <mergeCell ref="C67:P67"/>
    <mergeCell ref="C68:P68"/>
    <mergeCell ref="U68:V68"/>
    <mergeCell ref="C62:P62"/>
    <mergeCell ref="U62:V62"/>
    <mergeCell ref="C63:P63"/>
    <mergeCell ref="C64:P64"/>
    <mergeCell ref="C65:P65"/>
    <mergeCell ref="Q65:S65"/>
    <mergeCell ref="U65:V65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4:P54"/>
    <mergeCell ref="Q54:S54"/>
    <mergeCell ref="U54:V54"/>
    <mergeCell ref="C55:P55"/>
    <mergeCell ref="Q55:S55"/>
    <mergeCell ref="U55:V55"/>
    <mergeCell ref="C51:P51"/>
    <mergeCell ref="U51:V51"/>
    <mergeCell ref="C52:P52"/>
    <mergeCell ref="Q52:S52"/>
    <mergeCell ref="U52:V52"/>
    <mergeCell ref="C53:P53"/>
    <mergeCell ref="Q53:S53"/>
    <mergeCell ref="U53:V53"/>
    <mergeCell ref="C47:P47"/>
    <mergeCell ref="Q47:S47"/>
    <mergeCell ref="U47:V47"/>
    <mergeCell ref="C48:P48"/>
    <mergeCell ref="C49:P49"/>
    <mergeCell ref="C50:P50"/>
    <mergeCell ref="U50:V50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5" fitToHeight="0" orientation="portrait" r:id="rId1"/>
  <rowBreaks count="1" manualBreakCount="1">
    <brk id="104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Пригор.213-1(20)</vt:lpstr>
      <vt:lpstr>'Пригор.213-1(20)'!Область_печати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2021-03-27T17:42:01Z</dcterms:created>
  <dcterms:modified xsi:type="dcterms:W3CDTF">2021-03-27T17:42:01Z</dcterms:modified>
</cp:coreProperties>
</file>